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\\obras.agudos.digital\OBRAS\server\2024\SEC. DE OBRAS\REFORMA DO GINASIO VICENTE EVARISTO DAMANTE\Projetos\"/>
    </mc:Choice>
  </mc:AlternateContent>
  <xr:revisionPtr revIDLastSave="0" documentId="13_ncr:1_{CE38CFBE-303F-4C9C-BE85-641147D8D0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 ORÇAMENTARIA" sheetId="1" r:id="rId1"/>
    <sheet name="CRONO." sheetId="4" r:id="rId2"/>
    <sheet name="bdi" sheetId="3" r:id="rId3"/>
    <sheet name="Cronograma (2)" sheetId="5" r:id="rId4"/>
  </sheets>
  <externalReferences>
    <externalReference r:id="rId5"/>
    <externalReference r:id="rId6"/>
  </externalReferences>
  <definedNames>
    <definedName name="_xlnm.Print_Area" localSheetId="2">bdi!$A$1:$H$48</definedName>
    <definedName name="_xlnm.Print_Area" localSheetId="1">'CRONO.'!$A$1:$H$32</definedName>
    <definedName name="_xlnm.Print_Area" localSheetId="3">'Cronograma (2)'!$A$2:$F$35</definedName>
    <definedName name="_xlnm.Print_Area" localSheetId="0">'PLANILHA ORÇAMENTARIA'!$A$1:$I$91</definedName>
    <definedName name="BDI.Opcao" hidden="1">[1]DADOS!$F$18</definedName>
    <definedName name="BDI.TipoObra" hidden="1">[1]BDI!$A$138:$A$146</definedName>
    <definedName name="DESONERACAO" hidden="1">IF(OR(Import.Desoneracao="DESONERADO",Import.Desoneracao="SIM"),"SIM","NÃO")</definedName>
    <definedName name="Excel_BuiltIn_Print_Area" localSheetId="3">'Cronograma (2)'!$A$2:$D$34</definedName>
    <definedName name="Import.Desoneracao" hidden="1">OFFSET([1]DADOS!$G$18,0,-1)</definedName>
    <definedName name="Porta_lisa_com_batente_madeira_92x2_10_cm">"un"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4" l="1"/>
  <c r="G19" i="4"/>
  <c r="G18" i="4"/>
  <c r="G17" i="4"/>
  <c r="G16" i="4"/>
  <c r="G23" i="4" s="1"/>
  <c r="H20" i="4"/>
  <c r="H21" i="4"/>
  <c r="F23" i="4"/>
  <c r="H23" i="4"/>
  <c r="H22" i="4"/>
  <c r="F15" i="4"/>
  <c r="F14" i="4"/>
  <c r="E23" i="4"/>
  <c r="E22" i="4"/>
  <c r="E21" i="4"/>
  <c r="E20" i="4"/>
  <c r="E19" i="4"/>
  <c r="E18" i="4"/>
  <c r="E17" i="4"/>
  <c r="E16" i="4"/>
  <c r="E15" i="4"/>
  <c r="E14" i="4"/>
  <c r="D22" i="4"/>
  <c r="D21" i="4"/>
  <c r="D20" i="4"/>
  <c r="D19" i="4"/>
  <c r="D18" i="4"/>
  <c r="D17" i="4"/>
  <c r="D16" i="4"/>
  <c r="D15" i="4"/>
  <c r="D14" i="4"/>
  <c r="A3" i="5"/>
  <c r="A4" i="5"/>
  <c r="A5" i="5"/>
  <c r="E5" i="5"/>
  <c r="B7" i="5"/>
  <c r="C7" i="5"/>
  <c r="C26" i="5" s="1"/>
  <c r="B8" i="5"/>
  <c r="D8" i="5"/>
  <c r="B9" i="5"/>
  <c r="D9" i="5"/>
  <c r="E9" i="5" s="1"/>
  <c r="B10" i="5"/>
  <c r="D10" i="5"/>
  <c r="B11" i="5"/>
  <c r="E11" i="5"/>
  <c r="B12" i="5"/>
  <c r="E12" i="5"/>
  <c r="B13" i="5"/>
  <c r="E13" i="5"/>
  <c r="B14" i="5"/>
  <c r="D14" i="5"/>
  <c r="B15" i="5"/>
  <c r="D15" i="5"/>
  <c r="B16" i="5"/>
  <c r="F16" i="5"/>
  <c r="B17" i="5"/>
  <c r="F17" i="5"/>
  <c r="B18" i="5"/>
  <c r="F18" i="5"/>
  <c r="B19" i="5"/>
  <c r="F19" i="5"/>
  <c r="B20" i="5"/>
  <c r="F20" i="5"/>
  <c r="B21" i="5"/>
  <c r="F21" i="5"/>
  <c r="B22" i="5"/>
  <c r="D22" i="5"/>
  <c r="B23" i="5"/>
  <c r="F23" i="5"/>
  <c r="B24" i="5"/>
  <c r="F24" i="5"/>
  <c r="B25" i="5"/>
  <c r="F25" i="5"/>
  <c r="F26" i="5"/>
  <c r="D7" i="5" l="1"/>
  <c r="D26" i="5" s="1"/>
  <c r="E26" i="5"/>
  <c r="G41" i="3"/>
  <c r="H85" i="1"/>
  <c r="I20" i="1"/>
  <c r="I24" i="1"/>
  <c r="I30" i="1"/>
  <c r="I36" i="1"/>
  <c r="I42" i="1"/>
  <c r="I48" i="1"/>
  <c r="I68" i="1"/>
  <c r="I75" i="1"/>
  <c r="I82" i="1"/>
  <c r="H83" i="1"/>
  <c r="E80" i="1"/>
  <c r="H38" i="1"/>
  <c r="I38" i="1" s="1"/>
  <c r="H32" i="1"/>
  <c r="E32" i="1"/>
  <c r="I32" i="1" s="1"/>
  <c r="H79" i="1" l="1"/>
  <c r="I79" i="1" s="1"/>
  <c r="H78" i="1"/>
  <c r="I78" i="1" s="1"/>
  <c r="H77" i="1"/>
  <c r="I77" i="1" s="1"/>
  <c r="H81" i="1"/>
  <c r="I81" i="1" s="1"/>
  <c r="H80" i="1"/>
  <c r="I80" i="1" s="1"/>
  <c r="E71" i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50" i="1"/>
  <c r="I50" i="1" s="1"/>
  <c r="H45" i="1"/>
  <c r="I45" i="1" s="1"/>
  <c r="H46" i="1"/>
  <c r="I46" i="1" s="1"/>
  <c r="H47" i="1"/>
  <c r="I47" i="1" s="1"/>
  <c r="H44" i="1"/>
  <c r="I44" i="1" s="1"/>
  <c r="H39" i="1"/>
  <c r="I39" i="1" s="1"/>
  <c r="H40" i="1"/>
  <c r="I40" i="1" s="1"/>
  <c r="H41" i="1"/>
  <c r="I41" i="1" s="1"/>
  <c r="E27" i="1"/>
  <c r="H27" i="1"/>
  <c r="H26" i="1"/>
  <c r="I26" i="1" s="1"/>
  <c r="E73" i="1"/>
  <c r="H72" i="1"/>
  <c r="I72" i="1" s="1"/>
  <c r="H71" i="1"/>
  <c r="H70" i="1"/>
  <c r="I70" i="1" s="1"/>
  <c r="H22" i="1"/>
  <c r="I22" i="1" s="1"/>
  <c r="H23" i="1"/>
  <c r="I23" i="1" s="1"/>
  <c r="H28" i="1"/>
  <c r="I28" i="1" s="1"/>
  <c r="H29" i="1"/>
  <c r="I29" i="1" s="1"/>
  <c r="H19" i="1"/>
  <c r="I19" i="1" s="1"/>
  <c r="H18" i="1"/>
  <c r="I18" i="1" s="1"/>
  <c r="E33" i="1"/>
  <c r="H34" i="1"/>
  <c r="H35" i="1"/>
  <c r="H33" i="1"/>
  <c r="H73" i="1"/>
  <c r="H74" i="1"/>
  <c r="I74" i="1" s="1"/>
  <c r="I71" i="1" l="1"/>
  <c r="I27" i="1"/>
  <c r="I73" i="1"/>
  <c r="I34" i="1" l="1"/>
  <c r="I35" i="1"/>
  <c r="I33" i="1"/>
</calcChain>
</file>

<file path=xl/sharedStrings.xml><?xml version="1.0" encoding="utf-8"?>
<sst xmlns="http://schemas.openxmlformats.org/spreadsheetml/2006/main" count="310" uniqueCount="192">
  <si>
    <t>ITENS</t>
  </si>
  <si>
    <t>FONTE</t>
  </si>
  <si>
    <t>CÓDIGO</t>
  </si>
  <si>
    <t>DISCRIMINAÇÃO DOS SERVIÇOS</t>
  </si>
  <si>
    <t>QUANT</t>
  </si>
  <si>
    <t>UN</t>
  </si>
  <si>
    <t>TOTAL</t>
  </si>
  <si>
    <t>PREÇO TOTAL</t>
  </si>
  <si>
    <t>CDHU</t>
  </si>
  <si>
    <t>M²</t>
  </si>
  <si>
    <t>1.2</t>
  </si>
  <si>
    <t xml:space="preserve">SUBTOTAL </t>
  </si>
  <si>
    <t>SUBTOTAL</t>
  </si>
  <si>
    <t>CDHU - 191</t>
  </si>
  <si>
    <t xml:space="preserve">                                                           Praça Tiradentes n°650, Centro Agudos</t>
  </si>
  <si>
    <t xml:space="preserve">                          Prefeitura municipal de agudos</t>
  </si>
  <si>
    <t xml:space="preserve">                                         </t>
  </si>
  <si>
    <t xml:space="preserve">                                                                      CNPJ 46.137.444/0001-74</t>
  </si>
  <si>
    <t>REVESTIMENTO</t>
  </si>
  <si>
    <t>Chapisco</t>
  </si>
  <si>
    <t>Emboço comum</t>
  </si>
  <si>
    <t>17.02.020</t>
  </si>
  <si>
    <t>17.02.120</t>
  </si>
  <si>
    <t>3.1</t>
  </si>
  <si>
    <t>3.2</t>
  </si>
  <si>
    <t>3.3</t>
  </si>
  <si>
    <t>5.1</t>
  </si>
  <si>
    <t>18.13.010</t>
  </si>
  <si>
    <t>Tinta látex antimofo em massa, inclusive preparo</t>
  </si>
  <si>
    <t>33.10.010</t>
  </si>
  <si>
    <t>ACESSÓRIOS BANHEIROS</t>
  </si>
  <si>
    <t>5.2</t>
  </si>
  <si>
    <t>5.3</t>
  </si>
  <si>
    <t>5.4</t>
  </si>
  <si>
    <t>ILUMINAÇÃO</t>
  </si>
  <si>
    <t>Lâmpada LED tubular T8 com base G13, de 1850 até 2000 Im ‐ 18 a 20 W</t>
  </si>
  <si>
    <t>41.02.551</t>
  </si>
  <si>
    <t>Lâmpada LED 13,5W, com base E‐27, 1400 até 1510 lm</t>
  </si>
  <si>
    <t>41.02.580</t>
  </si>
  <si>
    <t>Conjunto 2 tomadas 2P+T de 10 A, completo</t>
  </si>
  <si>
    <t>Interruptor com 2 teclas, 1 simples, 1 paralelo e placa</t>
  </si>
  <si>
    <t>40.05.120</t>
  </si>
  <si>
    <t>40.04.470</t>
  </si>
  <si>
    <t>Eletrocalha perfurada galvanizada a fogo, 100 x 50 mm, com acessórios</t>
  </si>
  <si>
    <t>38.21.920</t>
  </si>
  <si>
    <t>38.21.110</t>
  </si>
  <si>
    <t>38.01.040</t>
  </si>
  <si>
    <t>38.01.060</t>
  </si>
  <si>
    <t>37.03.250</t>
  </si>
  <si>
    <t>37.24.031</t>
  </si>
  <si>
    <t>37.13.660</t>
  </si>
  <si>
    <t>37.13.630</t>
  </si>
  <si>
    <t>37.13.600</t>
  </si>
  <si>
    <t>40.06.510</t>
  </si>
  <si>
    <t>39.02.010</t>
  </si>
  <si>
    <t>39.02.016</t>
  </si>
  <si>
    <t>39.02.020</t>
  </si>
  <si>
    <t>39.02.030</t>
  </si>
  <si>
    <t>39.26.060</t>
  </si>
  <si>
    <t>37.03.220</t>
  </si>
  <si>
    <t>37.10.010</t>
  </si>
  <si>
    <t>Eletrocalha lisa galvanizada a fogo, 50 x 50 mm, com acessórios</t>
  </si>
  <si>
    <t>Eletroduto de PVC rígido roscável de 3/4´ ‐ com acessórios</t>
  </si>
  <si>
    <t>Eletroduto de PVC rígido roscável de 1´ ‐ com acessórios</t>
  </si>
  <si>
    <t>Condulete em PVC de 1´ ‐ com tampa</t>
  </si>
  <si>
    <t>Cabo de cobre de 1,5 mm², isolamento 750 V ‐ isolação em PVC 70°C</t>
  </si>
  <si>
    <t>Cabo de cobre de 2,5 mm², isolamento 750 V ‐ isolação em PVC 70°C</t>
  </si>
  <si>
    <t>Cabo de cobre de 4 mm², isolamento 750 V ‐ isolação em PVC 70°C</t>
  </si>
  <si>
    <t>Cabo de cobre de 6 mm², isolamento 750 V ‐ isolação em PVC 70°C</t>
  </si>
  <si>
    <t>Barramento de cobre nu</t>
  </si>
  <si>
    <t>M</t>
  </si>
  <si>
    <t>CJ</t>
  </si>
  <si>
    <t>TOTAL:</t>
  </si>
  <si>
    <t>INTALAÇÕES ELÉTRICAS</t>
  </si>
  <si>
    <t>KG</t>
  </si>
  <si>
    <t>37.17.110</t>
  </si>
  <si>
    <t>Dispositivo diferencial residual de 100 A x 30 mA ‐ 4 polos</t>
  </si>
  <si>
    <t>4.1</t>
  </si>
  <si>
    <t>4.2</t>
  </si>
  <si>
    <t>4.3</t>
  </si>
  <si>
    <t>4.4</t>
  </si>
  <si>
    <t>6.1</t>
  </si>
  <si>
    <t>6.2</t>
  </si>
  <si>
    <t>6.3</t>
  </si>
  <si>
    <t>6.4</t>
  </si>
  <si>
    <t>Telhamento em chapa de aço pré‐pintada com epóxi e poliéster, perfil ondulado, com espessura de 0,50 mm</t>
  </si>
  <si>
    <t>7.1</t>
  </si>
  <si>
    <t>7.2</t>
  </si>
  <si>
    <t>7.3</t>
  </si>
  <si>
    <t>7.4</t>
  </si>
  <si>
    <t xml:space="preserve">Obra: Reforma, pintura e troca da cobertura do Ginásio de Esportes Dr. Vicente Evaristo Damante </t>
  </si>
  <si>
    <t>Local: Ginásio Municipal de Esportes (Dr. Vicente Evaristo Damante)</t>
  </si>
  <si>
    <t>Revestimento em placa cerâmica não esmaltada extrudada, de alta resistência química e mecânica, espessura de 9 mm, assentado com argamassa colante industrializada</t>
  </si>
  <si>
    <t>Retirada de estrutura metálica</t>
  </si>
  <si>
    <t>04.02.140</t>
  </si>
  <si>
    <t>BDI: 22,23%</t>
  </si>
  <si>
    <t>2.2</t>
  </si>
  <si>
    <t>Disjuntor termomagnético, unipolar 127/220 V, corrente de 10 A até 30 A</t>
  </si>
  <si>
    <t>Disjuntor termomagnético, bipolar 220/380 V, corrente de 10 A até 50 A</t>
  </si>
  <si>
    <t>Quadro de distribuição universal de embutir, para disjuntores 34 DIN / 24 Bolt‐on ‐ 150 A ‐ sem componentes</t>
  </si>
  <si>
    <t>SINAPI</t>
  </si>
  <si>
    <t>Reparo de trincas rasas até 5 mm de largura, na massa</t>
  </si>
  <si>
    <t>33.01.280</t>
  </si>
  <si>
    <t>PINTURA COM TINTA ALQUÍDICA DE ACABAMENTO (ESMALTE SINTÉTICO BRILHANTE) PULVERIZADA SOBRE SUPERFÍCIES METÁLICAS (EXCETO PERFIL) EXECUTADO EM OBRA (02 DEMÃOS). AF_01/2020_PE</t>
  </si>
  <si>
    <t>valor unit.</t>
  </si>
  <si>
    <t>un</t>
  </si>
  <si>
    <t>Projeto executivo de estrutura em formato A0</t>
  </si>
  <si>
    <t>01.17.061</t>
  </si>
  <si>
    <t>01.17.121</t>
  </si>
  <si>
    <t>Projeto executivo de de intalações elétricas em formato A0</t>
  </si>
  <si>
    <t>PROJETOS</t>
  </si>
  <si>
    <t>1.1</t>
  </si>
  <si>
    <t>REMOÇÃO DA ESTRUTURA EXISTENTE</t>
  </si>
  <si>
    <t>VALOR UNIT. C/ bdi</t>
  </si>
  <si>
    <t>16.12.060</t>
  </si>
  <si>
    <t>16.12.200</t>
  </si>
  <si>
    <t>02.06.030</t>
  </si>
  <si>
    <t>Locação de plataforma elevatória articulada, com altura aproximada de 20 m, capacidade de carga de 227 kg, diesel</t>
  </si>
  <si>
    <t>21.</t>
  </si>
  <si>
    <t>33.06.020</t>
  </si>
  <si>
    <t>Acrílico para quadras e pisos cimentados</t>
  </si>
  <si>
    <t>PINTURA DE DEMARCAÇÃO DE QUADRA POLIESPORTIVA COM TINTA ACRÍLICA, E = 5 CM, APLICAÇÃO MANUAL. AF_05/2021</t>
  </si>
  <si>
    <t>m</t>
  </si>
  <si>
    <t>ESTRUTURA METÁLICA E TELHAMENTO</t>
  </si>
  <si>
    <t>15.03.030</t>
  </si>
  <si>
    <t>Pintura com esmalte alquídico em estrutura metálica</t>
  </si>
  <si>
    <t>33.07.140</t>
  </si>
  <si>
    <t>UN/MÊS</t>
  </si>
  <si>
    <t>3.4</t>
  </si>
  <si>
    <t>Quadro de distribuição universal de embutir, para disjuntores 70 DIN / 50 Bolt‐on ‐ 225 A ‐ sem componentes</t>
  </si>
  <si>
    <t>Supressor de surto monofásico, corrente nominal 4 a 11 kA, Imax. De surto 12 até 15 kA</t>
  </si>
  <si>
    <t>Disjuntor termomagnético, tripolar 220/380 V, corrente de 60 A até 100 A</t>
  </si>
  <si>
    <t>Cabo de cobre flexível de 16 mm², isolamento 0,6/1 kV ‐ isolação HEPR 90°C ‐ baixa emissão de fumaça e gases</t>
  </si>
  <si>
    <t>7.5</t>
  </si>
  <si>
    <t>SERVIÇOS COMPLEMENTARES</t>
  </si>
  <si>
    <t>8.1</t>
  </si>
  <si>
    <t>8.2</t>
  </si>
  <si>
    <t>Limpeza final da obra</t>
  </si>
  <si>
    <t>VIGIA DIURNO COM ENCARGOS COMPLEMENTARES</t>
  </si>
  <si>
    <t>MÊS</t>
  </si>
  <si>
    <t>VIGIA NOTURNO COM ENCARGOS COMPLEMENTARES</t>
  </si>
  <si>
    <t>H</t>
  </si>
  <si>
    <t>Fornecimento e montagem de estrutura em aço ASTM‐A36, sem pintura</t>
  </si>
  <si>
    <t>8.3</t>
  </si>
  <si>
    <t>8.4</t>
  </si>
  <si>
    <t>8.5</t>
  </si>
  <si>
    <t>DEMOLIÇÃO DE REVESTIMENTO CERÂMICO, DE FORMA MANUAL, SEM REAPROVEITAMENTO. AF_12/2017</t>
  </si>
  <si>
    <t>Cumeeira em chapa de aço pré‐pintada com epóxi e poliéster, perfil trapezoidal, com espessura de 0,50 mm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</si>
  <si>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</si>
  <si>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VASO SANITÁRIO SIFONADO COM CAIXA ACOPLADA LOUÇA BRANCA, INCLUSO ENGATE FLEXÍVEL EM PLÁSTICO BRANCO, 1/2  X 40CM - FORNECIMENTO E INSTALAÇÃO. AF_01/2020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</si>
  <si>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</si>
  <si>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</si>
  <si>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PINTURA DAS PAREDES, TETOS, PISOS, ESQUADRIAS E ACESSÓRIOS</t>
  </si>
  <si>
    <t>EXECUÇÃO DE PASSEIO (CALÇADA) OU PISO DE CONCRETO COM CONCRETO MOLDADO IN LOCO, USINADO C20, ACABAMENTO CONVENCIONAL, NÃO ARMADO. AF_08/2022</t>
  </si>
  <si>
    <t>m³</t>
  </si>
  <si>
    <t>CANALETA MEIA CANA PRÉ-MOLDADA DE CONCRETO (D = 30 CM) - FORNECIMENTO E INSTALAÇÃO. AF_08/2021</t>
  </si>
  <si>
    <t>Rua Pedro Rudini - Vila Avato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</si>
  <si>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</si>
  <si>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</si>
  <si>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</si>
  <si>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</si>
  <si>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</si>
  <si>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</si>
  <si>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</si>
  <si>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</si>
  <si>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</si>
  <si>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</si>
  <si>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</si>
  <si>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</si>
  <si>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</si>
  <si>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9.1</t>
  </si>
  <si>
    <t>9.2</t>
  </si>
  <si>
    <t>9.3</t>
  </si>
  <si>
    <t>9.4</t>
  </si>
  <si>
    <t>9.5</t>
  </si>
  <si>
    <t>___________________________________________________________</t>
  </si>
  <si>
    <t>CAIO HENRIQUE REIS BERTOLO</t>
  </si>
  <si>
    <t>ENGENHEIRO CIVIL CREA 506977430/SP</t>
  </si>
  <si>
    <t>ENGENHEIRO CIVIL - CREA: 5069774303/SP</t>
  </si>
  <si>
    <t>RESPONSÁVEL TÉCNICO</t>
  </si>
  <si>
    <t>________________________________</t>
  </si>
  <si>
    <t>TOTAIS</t>
  </si>
  <si>
    <t>3ª ETAPA</t>
  </si>
  <si>
    <t>2ª ETAPA</t>
  </si>
  <si>
    <t>1ª ETAPA</t>
  </si>
  <si>
    <t>VALOR</t>
  </si>
  <si>
    <t>DESCRIÇÃO</t>
  </si>
  <si>
    <t>ITEM</t>
  </si>
  <si>
    <t>CRONOGRAMA FÍSICO-FINANCEIRO</t>
  </si>
  <si>
    <t>01 MÊS</t>
  </si>
  <si>
    <t>2 MESES</t>
  </si>
  <si>
    <t>3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</si>
</sst>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\.00\.00"/>
    <numFmt numFmtId="165" formatCode="&quot;R$&quot;\ #,##0.00"/>
    <numFmt numFmtId="166" formatCode="00\.00\.000"/>
    <numFmt numFmtId="167" formatCode="_-&quot;R$ &quot;* #,##0.00_-;&quot;-R$ &quot;* #,##0.00_-;_-&quot;R$ &quot;* \-??_-;_-@_-"/>
    <numFmt numFmtId="168" formatCode="_(* #,##0.00_);_(* \(#,##0.00\);_(* \-??_);_(@_)"/>
    <numFmt numFmtId="169" formatCode="&quot;R$ &quot;#,##0.00"/>
  </numFmts>
  <fonts count="24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Times New Roman"/>
      <family val="1"/>
    </font>
    <font>
      <b/>
      <sz val="14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4"/>
      <color theme="1"/>
      <name val="Arial"/>
      <family val="2"/>
    </font>
    <font>
      <sz val="11"/>
      <color indexed="8"/>
      <name val="Calibri"/>
      <family val="2"/>
    </font>
    <font>
      <b/>
      <sz val="9"/>
      <color indexed="8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31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5">
    <xf numFmtId="0" fontId="0" fillId="0" borderId="0"/>
    <xf numFmtId="43" fontId="10" fillId="0" borderId="0" applyFont="0" applyFill="0" applyBorder="0" applyAlignment="0" applyProtection="0"/>
    <xf numFmtId="0" fontId="16" fillId="0" borderId="0"/>
    <xf numFmtId="0" fontId="19" fillId="0" borderId="0"/>
    <xf numFmtId="168" fontId="16" fillId="0" borderId="0" applyFill="0" applyBorder="0" applyAlignment="0" applyProtection="0"/>
  </cellStyleXfs>
  <cellXfs count="89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6" fillId="0" borderId="0" xfId="0" applyNumberFormat="1" applyFont="1" applyBorder="1" applyAlignment="1">
      <alignment horizontal="left" vertical="center"/>
    </xf>
    <xf numFmtId="0" fontId="4" fillId="0" borderId="0" xfId="0" applyFont="1" applyAlignment="1"/>
    <xf numFmtId="0" fontId="8" fillId="0" borderId="0" xfId="0" applyFont="1" applyAlignment="1"/>
    <xf numFmtId="0" fontId="7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vertical="center"/>
    </xf>
    <xf numFmtId="165" fontId="0" fillId="0" borderId="0" xfId="0" applyNumberFormat="1" applyBorder="1" applyAlignment="1">
      <alignment horizontal="center" vertical="center"/>
    </xf>
    <xf numFmtId="164" fontId="6" fillId="0" borderId="0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164" fontId="6" fillId="0" borderId="0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164" fontId="6" fillId="0" borderId="0" xfId="0" applyNumberFormat="1" applyFont="1" applyBorder="1" applyAlignment="1">
      <alignment horizontal="left" vertical="center"/>
    </xf>
    <xf numFmtId="165" fontId="1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4" xfId="0" applyNumberFormat="1" applyFont="1" applyFill="1" applyBorder="1" applyAlignment="1">
      <alignment horizontal="right" vertical="center" wrapText="1"/>
    </xf>
    <xf numFmtId="4" fontId="2" fillId="4" borderId="4" xfId="0" applyNumberFormat="1" applyFont="1" applyFill="1" applyBorder="1" applyAlignment="1">
      <alignment vertical="center" wrapText="1"/>
    </xf>
    <xf numFmtId="1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2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8" fontId="14" fillId="0" borderId="4" xfId="0" applyNumberFormat="1" applyFont="1" applyFill="1" applyBorder="1" applyAlignment="1">
      <alignment horizontal="center" vertical="center" wrapText="1"/>
    </xf>
    <xf numFmtId="165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8" fontId="14" fillId="0" borderId="0" xfId="0" applyNumberFormat="1" applyFont="1" applyFill="1" applyBorder="1" applyAlignment="1">
      <alignment horizontal="center" vertical="center" wrapText="1"/>
    </xf>
    <xf numFmtId="8" fontId="12" fillId="0" borderId="4" xfId="0" applyNumberFormat="1" applyFont="1" applyFill="1" applyBorder="1" applyAlignment="1">
      <alignment horizontal="center" vertical="center" wrapText="1"/>
    </xf>
    <xf numFmtId="43" fontId="13" fillId="0" borderId="4" xfId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4" fillId="0" borderId="4" xfId="0" applyFont="1" applyFill="1" applyBorder="1" applyAlignment="1">
      <alignment vertical="top" wrapText="1"/>
    </xf>
    <xf numFmtId="44" fontId="14" fillId="0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3" fillId="0" borderId="0" xfId="0" applyFont="1" applyBorder="1"/>
    <xf numFmtId="165" fontId="2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165" fontId="12" fillId="0" borderId="4" xfId="0" applyNumberFormat="1" applyFont="1" applyBorder="1" applyAlignment="1">
      <alignment horizontal="center" vertical="center"/>
    </xf>
    <xf numFmtId="8" fontId="0" fillId="0" borderId="0" xfId="0" applyNumberForma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 applyAlignment="1"/>
    <xf numFmtId="0" fontId="16" fillId="0" borderId="0" xfId="2"/>
    <xf numFmtId="0" fontId="16" fillId="0" borderId="0" xfId="2" applyAlignment="1">
      <alignment horizontal="center"/>
    </xf>
    <xf numFmtId="0" fontId="17" fillId="0" borderId="0" xfId="2" applyFont="1" applyAlignment="1">
      <alignment horizontal="center" vertical="center"/>
    </xf>
    <xf numFmtId="0" fontId="16" fillId="0" borderId="0" xfId="2" applyAlignment="1">
      <alignment wrapText="1"/>
    </xf>
    <xf numFmtId="0" fontId="18" fillId="0" borderId="0" xfId="2" applyFont="1" applyAlignment="1">
      <alignment horizontal="center" vertical="center"/>
    </xf>
    <xf numFmtId="167" fontId="16" fillId="0" borderId="0" xfId="2" applyNumberFormat="1" applyAlignment="1">
      <alignment wrapText="1"/>
    </xf>
    <xf numFmtId="167" fontId="20" fillId="5" borderId="8" xfId="3" applyNumberFormat="1" applyFont="1" applyFill="1" applyBorder="1" applyAlignment="1">
      <alignment horizontal="center" vertical="center" wrapText="1"/>
    </xf>
    <xf numFmtId="167" fontId="21" fillId="0" borderId="4" xfId="4" applyNumberFormat="1" applyFont="1" applyFill="1" applyBorder="1" applyAlignment="1" applyProtection="1">
      <alignment horizontal="center" vertical="center" wrapText="1"/>
    </xf>
    <xf numFmtId="169" fontId="21" fillId="0" borderId="4" xfId="4" applyNumberFormat="1" applyFont="1" applyFill="1" applyBorder="1" applyAlignment="1" applyProtection="1">
      <alignment horizontal="left" vertical="center" wrapText="1"/>
    </xf>
    <xf numFmtId="0" fontId="21" fillId="0" borderId="4" xfId="3" applyFont="1" applyBorder="1" applyAlignment="1">
      <alignment horizontal="center" vertical="center" wrapText="1"/>
    </xf>
    <xf numFmtId="0" fontId="22" fillId="5" borderId="10" xfId="2" applyFont="1" applyFill="1" applyBorder="1" applyAlignment="1">
      <alignment horizontal="center" vertical="center" wrapText="1"/>
    </xf>
    <xf numFmtId="0" fontId="22" fillId="5" borderId="4" xfId="2" applyFont="1" applyFill="1" applyBorder="1" applyAlignment="1">
      <alignment horizontal="center" vertical="center" wrapText="1"/>
    </xf>
    <xf numFmtId="0" fontId="22" fillId="5" borderId="11" xfId="2" applyFont="1" applyFill="1" applyBorder="1" applyAlignment="1">
      <alignment horizontal="center" vertical="center" wrapText="1"/>
    </xf>
    <xf numFmtId="0" fontId="23" fillId="0" borderId="0" xfId="2" applyFont="1" applyAlignment="1">
      <alignment horizontal="center" vertical="center"/>
    </xf>
    <xf numFmtId="14" fontId="13" fillId="0" borderId="0" xfId="0" applyNumberFormat="1" applyFont="1" applyBorder="1" applyAlignment="1">
      <alignment vertical="center"/>
    </xf>
    <xf numFmtId="166" fontId="2" fillId="3" borderId="4" xfId="0" applyNumberFormat="1" applyFont="1" applyFill="1" applyBorder="1" applyAlignment="1" applyProtection="1">
      <alignment vertical="center" wrapText="1"/>
      <protection locked="0"/>
    </xf>
    <xf numFmtId="166" fontId="2" fillId="3" borderId="5" xfId="0" applyNumberFormat="1" applyFont="1" applyFill="1" applyBorder="1" applyAlignment="1" applyProtection="1">
      <alignment vertical="center" wrapText="1"/>
      <protection locked="0"/>
    </xf>
    <xf numFmtId="166" fontId="2" fillId="3" borderId="6" xfId="0" applyNumberFormat="1" applyFont="1" applyFill="1" applyBorder="1" applyAlignment="1" applyProtection="1">
      <alignment vertical="center" wrapText="1"/>
      <protection locked="0"/>
    </xf>
    <xf numFmtId="166" fontId="2" fillId="3" borderId="7" xfId="0" applyNumberFormat="1" applyFont="1" applyFill="1" applyBorder="1" applyAlignment="1" applyProtection="1">
      <alignment vertical="center" wrapText="1"/>
      <protection locked="0"/>
    </xf>
    <xf numFmtId="167" fontId="22" fillId="5" borderId="4" xfId="2" applyNumberFormat="1" applyFont="1" applyFill="1" applyBorder="1" applyAlignment="1">
      <alignment horizontal="center" vertical="center" wrapText="1"/>
    </xf>
    <xf numFmtId="167" fontId="0" fillId="0" borderId="0" xfId="0" applyNumberFormat="1"/>
    <xf numFmtId="14" fontId="13" fillId="0" borderId="0" xfId="0" applyNumberFormat="1" applyFont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/>
    </xf>
    <xf numFmtId="164" fontId="6" fillId="0" borderId="0" xfId="0" applyNumberFormat="1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8" fontId="15" fillId="3" borderId="0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righ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0" fillId="5" borderId="9" xfId="3" applyFont="1" applyFill="1" applyBorder="1" applyAlignment="1">
      <alignment horizontal="right" vertical="center" wrapText="1"/>
    </xf>
    <xf numFmtId="0" fontId="20" fillId="5" borderId="8" xfId="3" applyFont="1" applyFill="1" applyBorder="1" applyAlignment="1">
      <alignment horizontal="right" vertical="center" wrapText="1"/>
    </xf>
    <xf numFmtId="0" fontId="20" fillId="5" borderId="1" xfId="3" applyFont="1" applyFill="1" applyBorder="1" applyAlignment="1">
      <alignment horizontal="right" vertical="center" wrapText="1"/>
    </xf>
    <xf numFmtId="0" fontId="20" fillId="5" borderId="2" xfId="3" applyFont="1" applyFill="1" applyBorder="1" applyAlignment="1">
      <alignment horizontal="right" vertical="center" wrapText="1"/>
    </xf>
    <xf numFmtId="0" fontId="20" fillId="5" borderId="3" xfId="3" applyFont="1" applyFill="1" applyBorder="1" applyAlignment="1">
      <alignment horizontal="right" vertical="center" wrapText="1"/>
    </xf>
    <xf numFmtId="0" fontId="23" fillId="0" borderId="17" xfId="2" applyFont="1" applyBorder="1" applyAlignment="1">
      <alignment horizontal="center" vertical="center"/>
    </xf>
    <xf numFmtId="0" fontId="22" fillId="5" borderId="16" xfId="2" applyFont="1" applyFill="1" applyBorder="1" applyAlignment="1">
      <alignment horizontal="center" vertical="center"/>
    </xf>
    <xf numFmtId="0" fontId="22" fillId="5" borderId="15" xfId="2" applyFont="1" applyFill="1" applyBorder="1" applyAlignment="1">
      <alignment horizontal="center" vertical="center"/>
    </xf>
    <xf numFmtId="0" fontId="22" fillId="5" borderId="14" xfId="2" applyFont="1" applyFill="1" applyBorder="1" applyAlignment="1">
      <alignment horizontal="center" vertical="center"/>
    </xf>
    <xf numFmtId="0" fontId="22" fillId="5" borderId="13" xfId="2" applyFont="1" applyFill="1" applyBorder="1" applyAlignment="1">
      <alignment horizontal="left" vertical="center" wrapText="1"/>
    </xf>
    <xf numFmtId="0" fontId="22" fillId="5" borderId="6" xfId="2" applyFont="1" applyFill="1" applyBorder="1" applyAlignment="1">
      <alignment horizontal="left" vertical="center" wrapText="1"/>
    </xf>
    <xf numFmtId="0" fontId="22" fillId="5" borderId="12" xfId="2" applyFont="1" applyFill="1" applyBorder="1" applyAlignment="1">
      <alignment horizontal="left" vertical="center" wrapText="1"/>
    </xf>
    <xf numFmtId="0" fontId="22" fillId="5" borderId="7" xfId="2" applyFont="1" applyFill="1" applyBorder="1" applyAlignment="1">
      <alignment horizontal="left" vertical="center" wrapText="1"/>
    </xf>
    <xf numFmtId="0" fontId="22" fillId="5" borderId="5" xfId="2" applyFont="1" applyFill="1" applyBorder="1" applyAlignment="1">
      <alignment horizontal="center" vertical="center" wrapText="1"/>
    </xf>
    <xf numFmtId="0" fontId="22" fillId="5" borderId="12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 xr:uid="{8AAAF528-8D88-425F-AFBF-CE01623E386B}"/>
    <cellStyle name="Normal 3" xfId="3" xr:uid="{EFE91638-830C-4958-B39D-B1773FCE25F8}"/>
    <cellStyle name="Vírgula" xfId="1" builtinId="3"/>
    <cellStyle name="Vírgula 2" xfId="4" xr:uid="{331E4345-37E6-441E-8F75-A70893B565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582706</xdr:colOff>
      <xdr:row>0</xdr:row>
      <xdr:rowOff>125665</xdr:rowOff>
    </xdr:from>
    <xdr:to>
      <xdr:col>3</xdr:col>
      <xdr:colOff>1344706</xdr:colOff>
      <xdr:row>4</xdr:row>
      <xdr:rowOff>89645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476500" y="125665"/>
          <a:ext cx="762000" cy="849245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582706</xdr:colOff>
      <xdr:row>0</xdr:row>
      <xdr:rowOff>125665</xdr:rowOff>
    </xdr:from>
    <xdr:to>
      <xdr:col>3</xdr:col>
      <xdr:colOff>1344706</xdr:colOff>
      <xdr:row>4</xdr:row>
      <xdr:rowOff>89645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8664A39-7590-47D7-9470-1A916E5BA4D1}"/>
            </a:ext>
          </a:extLst>
        </xdr:cNvPr>
        <xdr:cNvSpPr>
          <a:spLocks noChangeArrowheads="1"/>
        </xdr:cNvSpPr>
      </xdr:nvSpPr>
      <xdr:spPr bwMode="auto">
        <a:xfrm>
          <a:off x="2621056" y="125665"/>
          <a:ext cx="762000" cy="849805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582706</xdr:colOff>
      <xdr:row>0</xdr:row>
      <xdr:rowOff>125665</xdr:rowOff>
    </xdr:from>
    <xdr:to>
      <xdr:col>3</xdr:col>
      <xdr:colOff>1344706</xdr:colOff>
      <xdr:row>4</xdr:row>
      <xdr:rowOff>89645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33A3CB0-8F7C-4EB9-8E97-97A46FB9E9D6}"/>
            </a:ext>
          </a:extLst>
        </xdr:cNvPr>
        <xdr:cNvSpPr>
          <a:spLocks noChangeArrowheads="1"/>
        </xdr:cNvSpPr>
      </xdr:nvSpPr>
      <xdr:spPr bwMode="auto">
        <a:xfrm>
          <a:off x="2621056" y="125665"/>
          <a:ext cx="762000" cy="849805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209858</xdr:colOff>
      <xdr:row>12</xdr:row>
      <xdr:rowOff>143180</xdr:rowOff>
    </xdr:from>
    <xdr:to>
      <xdr:col>7</xdr:col>
      <xdr:colOff>388637</xdr:colOff>
      <xdr:row>37</xdr:row>
      <xdr:rowOff>121227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E02D47B-8C82-4380-B110-BC38C7391C2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863" t="39112" r="36860" b="12080"/>
        <a:stretch/>
      </xdr:blipFill>
      <xdr:spPr>
        <a:xfrm>
          <a:off x="209858" y="2844816"/>
          <a:ext cx="10257961" cy="49137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ras.agudos\OBRAS\server\CONVENIOS_GERAL\CONV&#202;NIOS%202021\F-2021-CR_912804-21-%20250%20mil%20Dep.%20Rodrigo%20Agostinho%20Recape\RECAPE%20DOMELIA%20-%20CAIXA%20(CORRIGIDOS)\PLANILHA%20M&#218;LTIPLA%20-%20Projeto%20-%20Recape%20Dom&#233;lia%20238%20mi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er/CAIO%20BERTOLO/Planilha%20Ginasio%20de%20Esportes%202022-LICIT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18">
          <cell r="F18" t="str">
            <v>NÃO DESONERADO</v>
          </cell>
        </row>
      </sheetData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ronograma"/>
      <sheetName val="Cronograma 1ª etapa"/>
      <sheetName val="Cronograma 2ª etapa"/>
      <sheetName val="Cronograma 3ª etapa"/>
    </sheetNames>
    <sheetDataSet>
      <sheetData sheetId="0">
        <row r="3">
          <cell r="B3" t="str">
            <v>OBRA:   CONSTRUÇÃO DE GINÁSIO DE ESPORTES</v>
          </cell>
        </row>
        <row r="4">
          <cell r="B4" t="str">
            <v>DATA :  JANEIRO / 2023</v>
          </cell>
        </row>
        <row r="5">
          <cell r="B5" t="str">
            <v>LOCAL DA OBRA:  CHACARA PESCINELLI</v>
          </cell>
        </row>
        <row r="6">
          <cell r="E6" t="str">
            <v>FONTE DE PREÇOS:- CDHU 187</v>
          </cell>
        </row>
        <row r="9">
          <cell r="D9" t="str">
            <v>INSTALAÇÃO DE CANTEIRO DE OBRAS</v>
          </cell>
        </row>
        <row r="12">
          <cell r="H12">
            <v>39021.56</v>
          </cell>
        </row>
        <row r="13">
          <cell r="D13" t="str">
            <v>INFRA ESTRUTURA</v>
          </cell>
        </row>
        <row r="21">
          <cell r="D21" t="str">
            <v>SUPER-ESTRUTURA</v>
          </cell>
        </row>
        <row r="23">
          <cell r="J23">
            <v>319033.19</v>
          </cell>
        </row>
        <row r="36">
          <cell r="D36" t="str">
            <v>PAREDES E PAINÉIS</v>
          </cell>
        </row>
        <row r="42">
          <cell r="D42" t="str">
            <v>ESQUADRIAS DE MADEIRA</v>
          </cell>
        </row>
        <row r="48">
          <cell r="D48" t="str">
            <v>ESQUADRIAS DE FERRO</v>
          </cell>
        </row>
        <row r="59">
          <cell r="D59" t="str">
            <v>VIDROS</v>
          </cell>
        </row>
        <row r="62">
          <cell r="D62" t="str">
            <v>COBERTURAS</v>
          </cell>
        </row>
        <row r="67">
          <cell r="D67" t="str">
            <v>IMPERMEABILIZAÇÕES</v>
          </cell>
        </row>
        <row r="71">
          <cell r="D71" t="str">
            <v>REVESTIMENTOS INTERNOS</v>
          </cell>
        </row>
        <row r="78">
          <cell r="D78" t="str">
            <v>REVESTIMENTOS EXTERNOS</v>
          </cell>
        </row>
        <row r="82">
          <cell r="D82" t="str">
            <v>PISOS</v>
          </cell>
        </row>
        <row r="89">
          <cell r="D89" t="str">
            <v>INSTALAÇÕES HIDRAULICAS</v>
          </cell>
        </row>
        <row r="111">
          <cell r="D111" t="str">
            <v>INSTALAÇÕES DE COMBATE À INCENDIOS</v>
          </cell>
        </row>
        <row r="115">
          <cell r="D115" t="str">
            <v>INSTALAÇÕES ELÉTRICAS</v>
          </cell>
        </row>
        <row r="157">
          <cell r="D157" t="str">
            <v>INSTALAÇÕES DE ÁGUAS PLUVIAIS</v>
          </cell>
        </row>
        <row r="161">
          <cell r="D161" t="str">
            <v>APARELHOS SANITÁRIOS</v>
          </cell>
        </row>
        <row r="175">
          <cell r="D175" t="str">
            <v>PINTURA</v>
          </cell>
        </row>
        <row r="183">
          <cell r="D183" t="str">
            <v>SERVIÇOS COMPLEMENTARES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92"/>
  <sheetViews>
    <sheetView tabSelected="1" view="pageBreakPreview" topLeftCell="C72" zoomScale="70" zoomScaleNormal="85" zoomScaleSheetLayoutView="70" workbookViewId="0">
      <selection activeCell="E28" sqref="E28"/>
    </sheetView>
  </sheetViews>
  <sheetFormatPr defaultRowHeight="15" x14ac:dyDescent="0.25"/>
  <cols>
    <col min="1" max="1" width="7.7109375" customWidth="1"/>
    <col min="2" max="2" width="9.7109375" customWidth="1"/>
    <col min="3" max="3" width="13.140625" customWidth="1"/>
    <col min="4" max="4" width="75.7109375" customWidth="1"/>
    <col min="5" max="5" width="16" customWidth="1"/>
    <col min="6" max="6" width="11.140625" customWidth="1"/>
    <col min="7" max="7" width="17.42578125" customWidth="1"/>
    <col min="8" max="8" width="19.85546875" customWidth="1"/>
    <col min="9" max="9" width="20.7109375" customWidth="1"/>
    <col min="10" max="10" width="14.5703125" bestFit="1" customWidth="1"/>
    <col min="11" max="11" width="27.42578125" customWidth="1"/>
    <col min="13" max="13" width="24.42578125" customWidth="1"/>
    <col min="16" max="16" width="9.140625" customWidth="1"/>
  </cols>
  <sheetData>
    <row r="2" spans="1:10" ht="20.25" customHeight="1" x14ac:dyDescent="0.3">
      <c r="D2" s="4" t="s">
        <v>15</v>
      </c>
      <c r="E2" s="4"/>
      <c r="F2" s="4"/>
      <c r="G2" s="4"/>
      <c r="H2" s="4"/>
    </row>
    <row r="3" spans="1:10" ht="15.75" customHeight="1" x14ac:dyDescent="0.25">
      <c r="D3" s="5" t="s">
        <v>14</v>
      </c>
      <c r="E3" s="5"/>
      <c r="F3" s="5"/>
      <c r="G3" s="5"/>
      <c r="H3" s="5"/>
    </row>
    <row r="4" spans="1:10" ht="18.75" customHeight="1" x14ac:dyDescent="0.25">
      <c r="D4" s="5" t="s">
        <v>17</v>
      </c>
      <c r="E4" s="6"/>
      <c r="F4" s="6"/>
      <c r="G4" s="6"/>
      <c r="H4" s="6"/>
    </row>
    <row r="5" spans="1:10" ht="15.75" customHeight="1" x14ac:dyDescent="0.25">
      <c r="D5" s="66" t="s">
        <v>16</v>
      </c>
      <c r="E5" s="66"/>
      <c r="F5" s="66"/>
      <c r="G5" s="66"/>
      <c r="H5" s="12"/>
    </row>
    <row r="6" spans="1:10" ht="15.75" x14ac:dyDescent="0.25">
      <c r="D6" s="1"/>
      <c r="E6" s="2"/>
    </row>
    <row r="8" spans="1:10" ht="17.25" customHeight="1" x14ac:dyDescent="0.25">
      <c r="A8" s="69" t="s">
        <v>13</v>
      </c>
      <c r="B8" s="69"/>
    </row>
    <row r="9" spans="1:10" ht="18.75" x14ac:dyDescent="0.25">
      <c r="A9" s="67" t="s">
        <v>90</v>
      </c>
      <c r="B9" s="67"/>
      <c r="C9" s="67"/>
      <c r="D9" s="67"/>
      <c r="E9" s="67"/>
      <c r="F9" s="67"/>
      <c r="G9" s="67"/>
      <c r="H9" s="67"/>
      <c r="I9" s="67"/>
    </row>
    <row r="10" spans="1:10" ht="18.75" x14ac:dyDescent="0.25">
      <c r="A10" s="67" t="s">
        <v>91</v>
      </c>
      <c r="B10" s="67"/>
      <c r="C10" s="67"/>
      <c r="D10" s="67"/>
      <c r="E10" s="67"/>
      <c r="F10" s="67"/>
      <c r="G10" s="67"/>
      <c r="H10" s="67"/>
      <c r="I10" s="67"/>
    </row>
    <row r="11" spans="1:10" ht="18.75" x14ac:dyDescent="0.25">
      <c r="A11" s="67" t="s">
        <v>156</v>
      </c>
      <c r="B11" s="67"/>
      <c r="C11" s="67"/>
      <c r="D11" s="67"/>
      <c r="E11" s="67"/>
      <c r="F11" s="67"/>
      <c r="G11" s="3"/>
      <c r="H11" s="13"/>
      <c r="I11" s="3"/>
    </row>
    <row r="12" spans="1:10" ht="18.75" x14ac:dyDescent="0.25">
      <c r="A12" s="11" t="s">
        <v>95</v>
      </c>
      <c r="B12" s="11"/>
      <c r="C12" s="11"/>
      <c r="D12" s="11"/>
      <c r="E12" s="11"/>
      <c r="F12" s="11"/>
      <c r="G12" s="11"/>
      <c r="H12" s="13"/>
      <c r="I12" s="11"/>
    </row>
    <row r="13" spans="1:10" ht="18.75" x14ac:dyDescent="0.25">
      <c r="A13" s="11"/>
      <c r="B13" s="11"/>
      <c r="C13" s="11"/>
      <c r="D13" s="11"/>
      <c r="E13" s="11"/>
      <c r="F13" s="11"/>
      <c r="G13" s="11"/>
      <c r="H13" s="13"/>
      <c r="I13" s="11"/>
    </row>
    <row r="14" spans="1:10" ht="10.5" customHeight="1" x14ac:dyDescent="0.25">
      <c r="A14" s="68"/>
      <c r="B14" s="68"/>
      <c r="C14" s="68"/>
      <c r="D14" s="68"/>
      <c r="E14" s="68"/>
      <c r="F14" s="68"/>
      <c r="G14" s="68"/>
      <c r="H14" s="68"/>
      <c r="I14" s="68"/>
    </row>
    <row r="15" spans="1:10" ht="31.5" customHeight="1" x14ac:dyDescent="0.25">
      <c r="A15" s="16" t="s">
        <v>0</v>
      </c>
      <c r="B15" s="16" t="s">
        <v>1</v>
      </c>
      <c r="C15" s="16" t="s">
        <v>2</v>
      </c>
      <c r="D15" s="16" t="s">
        <v>3</v>
      </c>
      <c r="E15" s="16" t="s">
        <v>4</v>
      </c>
      <c r="F15" s="16" t="s">
        <v>5</v>
      </c>
      <c r="G15" s="16" t="s">
        <v>104</v>
      </c>
      <c r="H15" s="16" t="s">
        <v>113</v>
      </c>
      <c r="I15" s="16" t="s">
        <v>7</v>
      </c>
    </row>
    <row r="16" spans="1:10" ht="15.75" x14ac:dyDescent="0.25">
      <c r="A16" s="65" t="s">
        <v>72</v>
      </c>
      <c r="B16" s="65"/>
      <c r="C16" s="65"/>
      <c r="D16" s="65"/>
      <c r="E16" s="65"/>
      <c r="F16" s="65"/>
      <c r="G16" s="65"/>
      <c r="H16" s="17"/>
      <c r="I16" s="18"/>
      <c r="J16" s="8"/>
    </row>
    <row r="17" spans="1:16" ht="15.75" customHeight="1" x14ac:dyDescent="0.25">
      <c r="A17" s="19">
        <v>1</v>
      </c>
      <c r="B17" s="58"/>
      <c r="C17" s="58"/>
      <c r="D17" s="58" t="s">
        <v>110</v>
      </c>
      <c r="E17" s="58"/>
      <c r="F17" s="58"/>
      <c r="G17" s="58"/>
      <c r="H17" s="58"/>
      <c r="I17" s="58"/>
    </row>
    <row r="18" spans="1:16" ht="18.75" customHeight="1" x14ac:dyDescent="0.25">
      <c r="A18" s="20" t="s">
        <v>111</v>
      </c>
      <c r="B18" s="21" t="s">
        <v>8</v>
      </c>
      <c r="C18" s="21" t="s">
        <v>107</v>
      </c>
      <c r="D18" s="22" t="s">
        <v>106</v>
      </c>
      <c r="E18" s="23">
        <v>1</v>
      </c>
      <c r="F18" s="21" t="s">
        <v>105</v>
      </c>
      <c r="G18" s="24">
        <v>3283.86</v>
      </c>
      <c r="H18" s="24">
        <f>G18*1.2223</f>
        <v>4013.8620780000001</v>
      </c>
      <c r="I18" s="25">
        <f>H18*E18</f>
        <v>4013.8620780000001</v>
      </c>
    </row>
    <row r="19" spans="1:16" ht="18.75" customHeight="1" x14ac:dyDescent="0.25">
      <c r="A19" s="20" t="s">
        <v>10</v>
      </c>
      <c r="B19" s="21" t="s">
        <v>8</v>
      </c>
      <c r="C19" s="21" t="s">
        <v>108</v>
      </c>
      <c r="D19" s="22" t="s">
        <v>109</v>
      </c>
      <c r="E19" s="23">
        <v>1</v>
      </c>
      <c r="F19" s="21" t="s">
        <v>105</v>
      </c>
      <c r="G19" s="24">
        <v>1586.51</v>
      </c>
      <c r="H19" s="24">
        <f>G19*1.2223</f>
        <v>1939.1911729999999</v>
      </c>
      <c r="I19" s="25">
        <f>H19*E19</f>
        <v>1939.1911729999999</v>
      </c>
    </row>
    <row r="20" spans="1:16" ht="23.25" customHeight="1" x14ac:dyDescent="0.25">
      <c r="A20" s="35"/>
      <c r="B20" s="35"/>
      <c r="C20" s="35"/>
      <c r="D20" s="35"/>
      <c r="E20" s="35"/>
      <c r="F20" s="1"/>
      <c r="G20" s="26"/>
      <c r="H20" s="27" t="s">
        <v>12</v>
      </c>
      <c r="I20" s="36">
        <f>SUM(I18:I19)</f>
        <v>5953.0532510000003</v>
      </c>
    </row>
    <row r="21" spans="1:16" ht="15.75" customHeight="1" x14ac:dyDescent="0.25">
      <c r="A21" s="19">
        <v>2</v>
      </c>
      <c r="B21" s="58"/>
      <c r="C21" s="58"/>
      <c r="D21" s="58" t="s">
        <v>112</v>
      </c>
      <c r="E21" s="58"/>
      <c r="F21" s="58"/>
      <c r="G21" s="58"/>
      <c r="H21" s="58"/>
      <c r="I21" s="58"/>
    </row>
    <row r="22" spans="1:16" ht="18.75" customHeight="1" x14ac:dyDescent="0.25">
      <c r="A22" s="20" t="s">
        <v>118</v>
      </c>
      <c r="B22" s="21" t="s">
        <v>8</v>
      </c>
      <c r="C22" s="21" t="s">
        <v>94</v>
      </c>
      <c r="D22" s="22" t="s">
        <v>93</v>
      </c>
      <c r="E22" s="28">
        <v>20000</v>
      </c>
      <c r="F22" s="21" t="s">
        <v>74</v>
      </c>
      <c r="G22" s="24">
        <v>2.2799999999999998</v>
      </c>
      <c r="H22" s="24">
        <f>G22*1.2223</f>
        <v>2.7868439999999994</v>
      </c>
      <c r="I22" s="25">
        <f>H22*E22</f>
        <v>55736.87999999999</v>
      </c>
    </row>
    <row r="23" spans="1:16" ht="33.75" customHeight="1" x14ac:dyDescent="0.25">
      <c r="A23" s="20" t="s">
        <v>96</v>
      </c>
      <c r="B23" s="21" t="s">
        <v>8</v>
      </c>
      <c r="C23" s="21" t="s">
        <v>116</v>
      </c>
      <c r="D23" s="22" t="s">
        <v>117</v>
      </c>
      <c r="E23" s="28">
        <v>1</v>
      </c>
      <c r="F23" s="21" t="s">
        <v>127</v>
      </c>
      <c r="G23" s="24">
        <v>28973.48</v>
      </c>
      <c r="H23" s="24">
        <f>G23*1.2223</f>
        <v>35414.284604</v>
      </c>
      <c r="I23" s="25">
        <f>H23*E23</f>
        <v>35414.284604</v>
      </c>
    </row>
    <row r="24" spans="1:16" ht="18.75" customHeight="1" x14ac:dyDescent="0.25">
      <c r="A24" s="35"/>
      <c r="B24" s="35"/>
      <c r="C24" s="35"/>
      <c r="D24" s="35"/>
      <c r="E24" s="35"/>
      <c r="F24" s="1"/>
      <c r="G24" s="26"/>
      <c r="H24" s="24" t="s">
        <v>12</v>
      </c>
      <c r="I24" s="36">
        <f>SUM(I22:I23)</f>
        <v>91151.164603999991</v>
      </c>
    </row>
    <row r="25" spans="1:16" ht="15.75" customHeight="1" x14ac:dyDescent="0.25">
      <c r="A25" s="19">
        <v>3</v>
      </c>
      <c r="B25" s="58"/>
      <c r="C25" s="58"/>
      <c r="D25" s="58" t="s">
        <v>123</v>
      </c>
      <c r="E25" s="58"/>
      <c r="F25" s="58"/>
      <c r="G25" s="58"/>
      <c r="H25" s="58"/>
      <c r="I25" s="58"/>
    </row>
    <row r="26" spans="1:16" ht="36.75" customHeight="1" x14ac:dyDescent="0.25">
      <c r="A26" s="20" t="s">
        <v>23</v>
      </c>
      <c r="B26" s="21" t="s">
        <v>8</v>
      </c>
      <c r="C26" s="21" t="s">
        <v>124</v>
      </c>
      <c r="D26" s="22" t="s">
        <v>142</v>
      </c>
      <c r="E26" s="28">
        <v>20414.240000000002</v>
      </c>
      <c r="F26" s="21" t="s">
        <v>74</v>
      </c>
      <c r="G26" s="24">
        <v>24.79</v>
      </c>
      <c r="H26" s="24">
        <f>G26*1.2223</f>
        <v>30.300816999999999</v>
      </c>
      <c r="I26" s="25">
        <f>H26*E26</f>
        <v>618568.15043408005</v>
      </c>
    </row>
    <row r="27" spans="1:16" ht="27" customHeight="1" x14ac:dyDescent="0.25">
      <c r="A27" s="20" t="s">
        <v>24</v>
      </c>
      <c r="B27" s="21" t="s">
        <v>8</v>
      </c>
      <c r="C27" s="21" t="s">
        <v>126</v>
      </c>
      <c r="D27" s="22" t="s">
        <v>125</v>
      </c>
      <c r="E27" s="28">
        <f>E26</f>
        <v>20414.240000000002</v>
      </c>
      <c r="F27" s="21" t="s">
        <v>74</v>
      </c>
      <c r="G27" s="24">
        <v>4.07</v>
      </c>
      <c r="H27" s="24">
        <f>G27*1.2223</f>
        <v>4.974761</v>
      </c>
      <c r="I27" s="25">
        <f>H27*E27</f>
        <v>101555.96499664</v>
      </c>
    </row>
    <row r="28" spans="1:16" ht="48" customHeight="1" x14ac:dyDescent="0.25">
      <c r="A28" s="20" t="s">
        <v>25</v>
      </c>
      <c r="B28" s="21" t="s">
        <v>8</v>
      </c>
      <c r="C28" s="21" t="s">
        <v>114</v>
      </c>
      <c r="D28" s="22" t="s">
        <v>85</v>
      </c>
      <c r="E28" s="28">
        <v>1472.02</v>
      </c>
      <c r="F28" s="21" t="s">
        <v>9</v>
      </c>
      <c r="G28" s="24">
        <v>122.42</v>
      </c>
      <c r="H28" s="24">
        <f>G28*1.2223</f>
        <v>149.63396599999999</v>
      </c>
      <c r="I28" s="25">
        <f>H28*E28</f>
        <v>220264.19063131997</v>
      </c>
    </row>
    <row r="29" spans="1:16" ht="42" customHeight="1" x14ac:dyDescent="0.25">
      <c r="A29" s="20" t="s">
        <v>128</v>
      </c>
      <c r="B29" s="21" t="s">
        <v>8</v>
      </c>
      <c r="C29" s="21" t="s">
        <v>115</v>
      </c>
      <c r="D29" s="22" t="s">
        <v>147</v>
      </c>
      <c r="E29" s="28">
        <v>42</v>
      </c>
      <c r="F29" s="21" t="s">
        <v>9</v>
      </c>
      <c r="G29" s="24">
        <v>92.28</v>
      </c>
      <c r="H29" s="24">
        <f>G29*1.2223</f>
        <v>112.79384399999999</v>
      </c>
      <c r="I29" s="25">
        <f>H29*E29</f>
        <v>4737.3414480000001</v>
      </c>
    </row>
    <row r="30" spans="1:16" ht="18.75" customHeight="1" x14ac:dyDescent="0.25">
      <c r="A30" s="35"/>
      <c r="B30" s="35"/>
      <c r="C30" s="35"/>
      <c r="D30" s="35"/>
      <c r="E30" s="35"/>
      <c r="F30" s="1"/>
      <c r="G30" s="29"/>
      <c r="H30" s="30" t="s">
        <v>12</v>
      </c>
      <c r="I30" s="36">
        <f>SUM(I26:I29)</f>
        <v>945125.64751004009</v>
      </c>
    </row>
    <row r="31" spans="1:16" ht="15.75" customHeight="1" x14ac:dyDescent="0.25">
      <c r="A31" s="19">
        <v>4</v>
      </c>
      <c r="B31" s="59"/>
      <c r="C31" s="60"/>
      <c r="D31" s="60" t="s">
        <v>18</v>
      </c>
      <c r="E31" s="60"/>
      <c r="F31" s="60"/>
      <c r="G31" s="60"/>
      <c r="H31" s="60"/>
      <c r="I31" s="61"/>
      <c r="O31" s="7"/>
      <c r="P31" s="7"/>
    </row>
    <row r="32" spans="1:16" ht="53.25" customHeight="1" x14ac:dyDescent="0.25">
      <c r="A32" s="20" t="s">
        <v>77</v>
      </c>
      <c r="B32" s="21" t="s">
        <v>100</v>
      </c>
      <c r="C32" s="21">
        <v>97633</v>
      </c>
      <c r="D32" s="22" t="s">
        <v>146</v>
      </c>
      <c r="E32" s="23">
        <f>15.77+15.9+100.87+57.9+34.74</f>
        <v>225.18000000000004</v>
      </c>
      <c r="F32" s="21" t="s">
        <v>9</v>
      </c>
      <c r="G32" s="24">
        <v>26.67</v>
      </c>
      <c r="H32" s="24">
        <f>G32*1.2223</f>
        <v>32.598741000000004</v>
      </c>
      <c r="I32" s="25">
        <f>E32*G32</f>
        <v>6005.5506000000014</v>
      </c>
      <c r="O32" s="7"/>
      <c r="P32" s="7"/>
    </row>
    <row r="33" spans="1:16" ht="53.25" customHeight="1" x14ac:dyDescent="0.25">
      <c r="A33" s="20" t="s">
        <v>78</v>
      </c>
      <c r="B33" s="21" t="s">
        <v>8</v>
      </c>
      <c r="C33" s="21" t="s">
        <v>27</v>
      </c>
      <c r="D33" s="31" t="s">
        <v>92</v>
      </c>
      <c r="E33" s="23">
        <f>15.77+15.9+100.87+57.9+34.74</f>
        <v>225.18000000000004</v>
      </c>
      <c r="F33" s="21" t="s">
        <v>9</v>
      </c>
      <c r="G33" s="24">
        <v>145.81</v>
      </c>
      <c r="H33" s="24">
        <f>G33*1.2223</f>
        <v>178.22356299999998</v>
      </c>
      <c r="I33" s="25">
        <f>E33*G33</f>
        <v>32833.495800000004</v>
      </c>
      <c r="O33" s="7"/>
      <c r="P33" s="7"/>
    </row>
    <row r="34" spans="1:16" ht="24.75" customHeight="1" x14ac:dyDescent="0.25">
      <c r="A34" s="20" t="s">
        <v>79</v>
      </c>
      <c r="B34" s="21" t="s">
        <v>8</v>
      </c>
      <c r="C34" s="21" t="s">
        <v>21</v>
      </c>
      <c r="D34" s="22" t="s">
        <v>19</v>
      </c>
      <c r="E34" s="23">
        <v>100.87</v>
      </c>
      <c r="F34" s="21" t="s">
        <v>9</v>
      </c>
      <c r="G34" s="24">
        <v>7.01</v>
      </c>
      <c r="H34" s="24">
        <f t="shared" ref="H34:H35" si="0">G34*1.2223</f>
        <v>8.5683229999999995</v>
      </c>
      <c r="I34" s="25">
        <f>E34*G34</f>
        <v>707.09870000000001</v>
      </c>
      <c r="O34" s="7"/>
      <c r="P34" s="7"/>
    </row>
    <row r="35" spans="1:16" ht="24.75" customHeight="1" x14ac:dyDescent="0.25">
      <c r="A35" s="20" t="s">
        <v>80</v>
      </c>
      <c r="B35" s="21" t="s">
        <v>8</v>
      </c>
      <c r="C35" s="21" t="s">
        <v>22</v>
      </c>
      <c r="D35" s="22" t="s">
        <v>20</v>
      </c>
      <c r="E35" s="23">
        <v>100.87</v>
      </c>
      <c r="F35" s="21" t="s">
        <v>9</v>
      </c>
      <c r="G35" s="24">
        <v>22.76</v>
      </c>
      <c r="H35" s="24">
        <f t="shared" si="0"/>
        <v>27.819548000000001</v>
      </c>
      <c r="I35" s="25">
        <f>E35*G35</f>
        <v>2295.8012000000003</v>
      </c>
      <c r="O35" s="7"/>
      <c r="P35" s="7"/>
    </row>
    <row r="36" spans="1:16" ht="18.75" customHeight="1" x14ac:dyDescent="0.25">
      <c r="A36" s="35"/>
      <c r="B36" s="35"/>
      <c r="C36" s="35"/>
      <c r="D36" s="35"/>
      <c r="E36" s="35"/>
      <c r="F36" s="1"/>
      <c r="G36" s="29"/>
      <c r="H36" s="30" t="s">
        <v>12</v>
      </c>
      <c r="I36" s="36">
        <f>SUM(I32:I35)</f>
        <v>41841.946300000011</v>
      </c>
    </row>
    <row r="37" spans="1:16" ht="16.5" customHeight="1" x14ac:dyDescent="0.25">
      <c r="A37" s="19">
        <v>5</v>
      </c>
      <c r="B37" s="58"/>
      <c r="C37" s="58"/>
      <c r="D37" s="58" t="s">
        <v>30</v>
      </c>
      <c r="E37" s="58"/>
      <c r="F37" s="58"/>
      <c r="G37" s="58"/>
      <c r="H37" s="58"/>
      <c r="I37" s="58"/>
    </row>
    <row r="38" spans="1:16" ht="87" customHeight="1" x14ac:dyDescent="0.25">
      <c r="A38" s="20" t="s">
        <v>26</v>
      </c>
      <c r="B38" s="21" t="s">
        <v>100</v>
      </c>
      <c r="C38" s="21">
        <v>86893</v>
      </c>
      <c r="D38" s="31" t="s">
        <v>148</v>
      </c>
      <c r="E38" s="23">
        <v>8</v>
      </c>
      <c r="F38" s="21" t="s">
        <v>9</v>
      </c>
      <c r="G38" s="24">
        <v>253.15</v>
      </c>
      <c r="H38" s="24">
        <f>G38*1.2223</f>
        <v>309.42524500000002</v>
      </c>
      <c r="I38" s="25">
        <f>H38*E38</f>
        <v>2475.4019600000001</v>
      </c>
    </row>
    <row r="39" spans="1:16" ht="63" customHeight="1" x14ac:dyDescent="0.25">
      <c r="A39" s="20" t="s">
        <v>31</v>
      </c>
      <c r="B39" s="21" t="s">
        <v>100</v>
      </c>
      <c r="C39" s="21">
        <v>86931</v>
      </c>
      <c r="D39" s="31" t="s">
        <v>149</v>
      </c>
      <c r="E39" s="23">
        <v>8</v>
      </c>
      <c r="F39" s="21" t="s">
        <v>5</v>
      </c>
      <c r="G39" s="24">
        <v>490.42</v>
      </c>
      <c r="H39" s="24">
        <f t="shared" ref="H39:H41" si="1">G39*1.2223</f>
        <v>599.44036600000004</v>
      </c>
      <c r="I39" s="25">
        <f t="shared" ref="I39:I41" si="2">H39*E39</f>
        <v>4795.5229280000003</v>
      </c>
    </row>
    <row r="40" spans="1:16" ht="79.5" customHeight="1" x14ac:dyDescent="0.25">
      <c r="A40" s="20" t="s">
        <v>32</v>
      </c>
      <c r="B40" s="21" t="s">
        <v>100</v>
      </c>
      <c r="C40" s="21">
        <v>90842</v>
      </c>
      <c r="D40" s="31" t="s">
        <v>150</v>
      </c>
      <c r="E40" s="23">
        <v>10</v>
      </c>
      <c r="F40" s="32" t="s">
        <v>5</v>
      </c>
      <c r="G40" s="24">
        <v>1262.1199999999999</v>
      </c>
      <c r="H40" s="24">
        <f t="shared" si="1"/>
        <v>1542.6892759999998</v>
      </c>
      <c r="I40" s="25">
        <f t="shared" si="2"/>
        <v>15426.892759999999</v>
      </c>
    </row>
    <row r="41" spans="1:16" ht="102.75" customHeight="1" x14ac:dyDescent="0.25">
      <c r="A41" s="20" t="s">
        <v>33</v>
      </c>
      <c r="B41" s="21" t="s">
        <v>100</v>
      </c>
      <c r="C41" s="21">
        <v>90844</v>
      </c>
      <c r="D41" s="22" t="s">
        <v>151</v>
      </c>
      <c r="E41" s="23">
        <v>10</v>
      </c>
      <c r="F41" s="21"/>
      <c r="G41" s="24">
        <v>1409.03</v>
      </c>
      <c r="H41" s="24">
        <f t="shared" si="1"/>
        <v>1722.2573689999999</v>
      </c>
      <c r="I41" s="25">
        <f t="shared" si="2"/>
        <v>17222.573689999997</v>
      </c>
    </row>
    <row r="42" spans="1:16" ht="18.75" customHeight="1" x14ac:dyDescent="0.25">
      <c r="A42" s="35"/>
      <c r="B42" s="35"/>
      <c r="C42" s="35"/>
      <c r="D42" s="35"/>
      <c r="E42" s="35"/>
      <c r="F42" s="1"/>
      <c r="G42" s="29"/>
      <c r="H42" s="30" t="s">
        <v>12</v>
      </c>
      <c r="I42" s="36">
        <f>SUM(I38:I41)</f>
        <v>39920.391338000001</v>
      </c>
    </row>
    <row r="43" spans="1:16" ht="15.75" customHeight="1" x14ac:dyDescent="0.25">
      <c r="A43" s="19">
        <v>6</v>
      </c>
      <c r="B43" s="58"/>
      <c r="C43" s="58"/>
      <c r="D43" s="58" t="s">
        <v>34</v>
      </c>
      <c r="E43" s="58"/>
      <c r="F43" s="58"/>
      <c r="G43" s="58"/>
      <c r="H43" s="58"/>
      <c r="I43" s="58"/>
    </row>
    <row r="44" spans="1:16" ht="28.5" customHeight="1" x14ac:dyDescent="0.25">
      <c r="A44" s="20" t="s">
        <v>81</v>
      </c>
      <c r="B44" s="21" t="s">
        <v>8</v>
      </c>
      <c r="C44" s="21" t="s">
        <v>36</v>
      </c>
      <c r="D44" s="22" t="s">
        <v>35</v>
      </c>
      <c r="E44" s="23">
        <v>76</v>
      </c>
      <c r="F44" s="21" t="s">
        <v>5</v>
      </c>
      <c r="G44" s="24">
        <v>30.12</v>
      </c>
      <c r="H44" s="24">
        <f>G44*1.2223</f>
        <v>36.815675999999996</v>
      </c>
      <c r="I44" s="25">
        <f>H44*E44</f>
        <v>2797.9913759999999</v>
      </c>
    </row>
    <row r="45" spans="1:16" ht="27" customHeight="1" x14ac:dyDescent="0.25">
      <c r="A45" s="20" t="s">
        <v>82</v>
      </c>
      <c r="B45" s="21" t="s">
        <v>8</v>
      </c>
      <c r="C45" s="21" t="s">
        <v>38</v>
      </c>
      <c r="D45" s="22" t="s">
        <v>37</v>
      </c>
      <c r="E45" s="23">
        <v>20</v>
      </c>
      <c r="F45" s="21" t="s">
        <v>5</v>
      </c>
      <c r="G45" s="24">
        <v>33.090000000000003</v>
      </c>
      <c r="H45" s="24">
        <f t="shared" ref="H45:H47" si="3">G45*1.2223</f>
        <v>40.445907000000005</v>
      </c>
      <c r="I45" s="25">
        <f t="shared" ref="I45:I47" si="4">H45*E45</f>
        <v>808.91814000000011</v>
      </c>
    </row>
    <row r="46" spans="1:16" ht="27.75" customHeight="1" x14ac:dyDescent="0.25">
      <c r="A46" s="20" t="s">
        <v>83</v>
      </c>
      <c r="B46" s="21" t="s">
        <v>8</v>
      </c>
      <c r="C46" s="21" t="s">
        <v>42</v>
      </c>
      <c r="D46" s="22" t="s">
        <v>39</v>
      </c>
      <c r="E46" s="23">
        <v>28</v>
      </c>
      <c r="F46" s="21" t="s">
        <v>5</v>
      </c>
      <c r="G46" s="24">
        <v>36.4</v>
      </c>
      <c r="H46" s="24">
        <f t="shared" si="3"/>
        <v>44.491719999999994</v>
      </c>
      <c r="I46" s="25">
        <f t="shared" si="4"/>
        <v>1245.7681599999999</v>
      </c>
    </row>
    <row r="47" spans="1:16" ht="18.75" customHeight="1" x14ac:dyDescent="0.25">
      <c r="A47" s="20" t="s">
        <v>84</v>
      </c>
      <c r="B47" s="21" t="s">
        <v>8</v>
      </c>
      <c r="C47" s="21" t="s">
        <v>41</v>
      </c>
      <c r="D47" s="22" t="s">
        <v>40</v>
      </c>
      <c r="E47" s="23">
        <v>11</v>
      </c>
      <c r="F47" s="21" t="s">
        <v>5</v>
      </c>
      <c r="G47" s="24">
        <v>34.21</v>
      </c>
      <c r="H47" s="24">
        <f t="shared" si="3"/>
        <v>41.814883000000002</v>
      </c>
      <c r="I47" s="25">
        <f t="shared" si="4"/>
        <v>459.96371300000004</v>
      </c>
    </row>
    <row r="48" spans="1:16" ht="18.75" customHeight="1" x14ac:dyDescent="0.25">
      <c r="A48" s="35"/>
      <c r="B48" s="35"/>
      <c r="C48" s="35"/>
      <c r="D48" s="35"/>
      <c r="E48" s="35"/>
      <c r="F48" s="1"/>
      <c r="G48" s="29"/>
      <c r="H48" s="30" t="s">
        <v>12</v>
      </c>
      <c r="I48" s="36">
        <f>SUM(I44:I47)</f>
        <v>5312.6413890000003</v>
      </c>
    </row>
    <row r="49" spans="1:9" ht="15.75" customHeight="1" x14ac:dyDescent="0.25">
      <c r="A49" s="19">
        <v>7</v>
      </c>
      <c r="B49" s="58"/>
      <c r="C49" s="58"/>
      <c r="D49" s="58" t="s">
        <v>73</v>
      </c>
      <c r="E49" s="58"/>
      <c r="F49" s="58"/>
      <c r="G49" s="58"/>
      <c r="H49" s="58"/>
      <c r="I49" s="58"/>
    </row>
    <row r="50" spans="1:9" ht="28.5" customHeight="1" x14ac:dyDescent="0.25">
      <c r="A50" s="20" t="s">
        <v>86</v>
      </c>
      <c r="B50" s="21" t="s">
        <v>8</v>
      </c>
      <c r="C50" s="21" t="s">
        <v>44</v>
      </c>
      <c r="D50" s="22" t="s">
        <v>43</v>
      </c>
      <c r="E50" s="23">
        <v>80</v>
      </c>
      <c r="F50" s="21" t="s">
        <v>70</v>
      </c>
      <c r="G50" s="24">
        <v>85</v>
      </c>
      <c r="H50" s="24">
        <f>G50*1.2223</f>
        <v>103.8955</v>
      </c>
      <c r="I50" s="25">
        <f>H50*E50</f>
        <v>8311.64</v>
      </c>
    </row>
    <row r="51" spans="1:9" ht="36" customHeight="1" x14ac:dyDescent="0.25">
      <c r="A51" s="20" t="s">
        <v>87</v>
      </c>
      <c r="B51" s="21" t="s">
        <v>8</v>
      </c>
      <c r="C51" s="21" t="s">
        <v>45</v>
      </c>
      <c r="D51" s="22" t="s">
        <v>61</v>
      </c>
      <c r="E51" s="23">
        <v>100</v>
      </c>
      <c r="F51" s="21" t="s">
        <v>70</v>
      </c>
      <c r="G51" s="24">
        <v>74.430000000000007</v>
      </c>
      <c r="H51" s="24">
        <f t="shared" ref="H51:H67" si="5">G51*1.2223</f>
        <v>90.975789000000006</v>
      </c>
      <c r="I51" s="25">
        <f t="shared" ref="I51:I67" si="6">H51*E51</f>
        <v>9097.5789000000004</v>
      </c>
    </row>
    <row r="52" spans="1:9" ht="25.5" customHeight="1" x14ac:dyDescent="0.25">
      <c r="A52" s="20" t="s">
        <v>88</v>
      </c>
      <c r="B52" s="21" t="s">
        <v>8</v>
      </c>
      <c r="C52" s="21" t="s">
        <v>46</v>
      </c>
      <c r="D52" s="22" t="s">
        <v>62</v>
      </c>
      <c r="E52" s="23">
        <v>200</v>
      </c>
      <c r="F52" s="21" t="s">
        <v>70</v>
      </c>
      <c r="G52" s="24">
        <v>31.15</v>
      </c>
      <c r="H52" s="24">
        <f t="shared" si="5"/>
        <v>38.074644999999997</v>
      </c>
      <c r="I52" s="25">
        <f t="shared" si="6"/>
        <v>7614.9289999999992</v>
      </c>
    </row>
    <row r="53" spans="1:9" ht="24" customHeight="1" x14ac:dyDescent="0.25">
      <c r="A53" s="20" t="s">
        <v>89</v>
      </c>
      <c r="B53" s="21" t="s">
        <v>8</v>
      </c>
      <c r="C53" s="21" t="s">
        <v>47</v>
      </c>
      <c r="D53" s="22" t="s">
        <v>63</v>
      </c>
      <c r="E53" s="23">
        <v>100</v>
      </c>
      <c r="F53" s="21" t="s">
        <v>70</v>
      </c>
      <c r="G53" s="24">
        <v>38.75</v>
      </c>
      <c r="H53" s="24">
        <f t="shared" si="5"/>
        <v>47.364124999999994</v>
      </c>
      <c r="I53" s="25">
        <f t="shared" si="6"/>
        <v>4736.4124999999995</v>
      </c>
    </row>
    <row r="54" spans="1:9" ht="54" customHeight="1" x14ac:dyDescent="0.25">
      <c r="A54" s="20" t="s">
        <v>133</v>
      </c>
      <c r="B54" s="21" t="s">
        <v>8</v>
      </c>
      <c r="C54" s="21" t="s">
        <v>48</v>
      </c>
      <c r="D54" s="22" t="s">
        <v>129</v>
      </c>
      <c r="E54" s="23">
        <v>1</v>
      </c>
      <c r="F54" s="33" t="s">
        <v>5</v>
      </c>
      <c r="G54" s="24">
        <v>1619</v>
      </c>
      <c r="H54" s="24">
        <f t="shared" si="5"/>
        <v>1978.9036999999998</v>
      </c>
      <c r="I54" s="25">
        <f t="shared" si="6"/>
        <v>1978.9036999999998</v>
      </c>
    </row>
    <row r="55" spans="1:9" ht="39" customHeight="1" x14ac:dyDescent="0.25">
      <c r="A55" s="20" t="s">
        <v>157</v>
      </c>
      <c r="B55" s="21" t="s">
        <v>8</v>
      </c>
      <c r="C55" s="21" t="s">
        <v>49</v>
      </c>
      <c r="D55" s="22" t="s">
        <v>130</v>
      </c>
      <c r="E55" s="23">
        <v>4</v>
      </c>
      <c r="F55" s="33" t="s">
        <v>5</v>
      </c>
      <c r="G55" s="24">
        <v>76.260000000000005</v>
      </c>
      <c r="H55" s="24">
        <f t="shared" si="5"/>
        <v>93.212598</v>
      </c>
      <c r="I55" s="25">
        <f t="shared" si="6"/>
        <v>372.850392</v>
      </c>
    </row>
    <row r="56" spans="1:9" ht="39" customHeight="1" x14ac:dyDescent="0.25">
      <c r="A56" s="20" t="s">
        <v>158</v>
      </c>
      <c r="B56" s="21" t="s">
        <v>8</v>
      </c>
      <c r="C56" s="21" t="s">
        <v>75</v>
      </c>
      <c r="D56" s="22" t="s">
        <v>76</v>
      </c>
      <c r="E56" s="23">
        <v>2</v>
      </c>
      <c r="F56" s="21" t="s">
        <v>5</v>
      </c>
      <c r="G56" s="24">
        <v>366.73</v>
      </c>
      <c r="H56" s="24">
        <f t="shared" si="5"/>
        <v>448.25407899999999</v>
      </c>
      <c r="I56" s="25">
        <f t="shared" si="6"/>
        <v>896.50815799999998</v>
      </c>
    </row>
    <row r="57" spans="1:9" ht="36.75" customHeight="1" x14ac:dyDescent="0.25">
      <c r="A57" s="20" t="s">
        <v>159</v>
      </c>
      <c r="B57" s="21" t="s">
        <v>8</v>
      </c>
      <c r="C57" s="21" t="s">
        <v>50</v>
      </c>
      <c r="D57" s="22" t="s">
        <v>131</v>
      </c>
      <c r="E57" s="23">
        <v>8</v>
      </c>
      <c r="F57" s="21" t="s">
        <v>5</v>
      </c>
      <c r="G57" s="24">
        <v>203.82</v>
      </c>
      <c r="H57" s="24">
        <f t="shared" si="5"/>
        <v>249.12918599999998</v>
      </c>
      <c r="I57" s="25">
        <f t="shared" si="6"/>
        <v>1993.0334879999998</v>
      </c>
    </row>
    <row r="58" spans="1:9" ht="33" customHeight="1" x14ac:dyDescent="0.25">
      <c r="A58" s="20" t="s">
        <v>160</v>
      </c>
      <c r="B58" s="21" t="s">
        <v>8</v>
      </c>
      <c r="C58" s="21" t="s">
        <v>51</v>
      </c>
      <c r="D58" s="22" t="s">
        <v>98</v>
      </c>
      <c r="E58" s="23">
        <v>12</v>
      </c>
      <c r="F58" s="21" t="s">
        <v>5</v>
      </c>
      <c r="G58" s="24">
        <v>136.16</v>
      </c>
      <c r="H58" s="24">
        <f t="shared" si="5"/>
        <v>166.42836799999998</v>
      </c>
      <c r="I58" s="25">
        <f t="shared" si="6"/>
        <v>1997.1404159999997</v>
      </c>
    </row>
    <row r="59" spans="1:9" ht="33.75" customHeight="1" x14ac:dyDescent="0.25">
      <c r="A59" s="20" t="s">
        <v>161</v>
      </c>
      <c r="B59" s="21" t="s">
        <v>8</v>
      </c>
      <c r="C59" s="21" t="s">
        <v>52</v>
      </c>
      <c r="D59" s="22" t="s">
        <v>97</v>
      </c>
      <c r="E59" s="23">
        <v>20</v>
      </c>
      <c r="F59" s="21" t="s">
        <v>5</v>
      </c>
      <c r="G59" s="24">
        <v>34.65</v>
      </c>
      <c r="H59" s="24">
        <f t="shared" si="5"/>
        <v>42.352694999999997</v>
      </c>
      <c r="I59" s="25">
        <f t="shared" si="6"/>
        <v>847.05389999999989</v>
      </c>
    </row>
    <row r="60" spans="1:9" ht="25.5" customHeight="1" x14ac:dyDescent="0.25">
      <c r="A60" s="20" t="s">
        <v>162</v>
      </c>
      <c r="B60" s="21" t="s">
        <v>8</v>
      </c>
      <c r="C60" s="21" t="s">
        <v>53</v>
      </c>
      <c r="D60" s="22" t="s">
        <v>64</v>
      </c>
      <c r="E60" s="23">
        <v>60</v>
      </c>
      <c r="F60" s="21" t="s">
        <v>71</v>
      </c>
      <c r="G60" s="24">
        <v>40.799999999999997</v>
      </c>
      <c r="H60" s="24">
        <f t="shared" si="5"/>
        <v>49.869839999999996</v>
      </c>
      <c r="I60" s="25">
        <f t="shared" si="6"/>
        <v>2992.1904</v>
      </c>
    </row>
    <row r="61" spans="1:9" ht="37.5" customHeight="1" x14ac:dyDescent="0.25">
      <c r="A61" s="20" t="s">
        <v>163</v>
      </c>
      <c r="B61" s="21" t="s">
        <v>8</v>
      </c>
      <c r="C61" s="21" t="s">
        <v>54</v>
      </c>
      <c r="D61" s="22" t="s">
        <v>65</v>
      </c>
      <c r="E61" s="23">
        <v>500</v>
      </c>
      <c r="F61" s="21" t="s">
        <v>70</v>
      </c>
      <c r="G61" s="24">
        <v>3.3</v>
      </c>
      <c r="H61" s="24">
        <f t="shared" si="5"/>
        <v>4.0335899999999993</v>
      </c>
      <c r="I61" s="25">
        <f t="shared" si="6"/>
        <v>2016.7949999999996</v>
      </c>
    </row>
    <row r="62" spans="1:9" ht="37.5" customHeight="1" x14ac:dyDescent="0.25">
      <c r="A62" s="20" t="s">
        <v>164</v>
      </c>
      <c r="B62" s="21" t="s">
        <v>8</v>
      </c>
      <c r="C62" s="21" t="s">
        <v>55</v>
      </c>
      <c r="D62" s="22" t="s">
        <v>66</v>
      </c>
      <c r="E62" s="23">
        <v>2000</v>
      </c>
      <c r="F62" s="21" t="s">
        <v>70</v>
      </c>
      <c r="G62" s="24">
        <v>4.0199999999999996</v>
      </c>
      <c r="H62" s="24">
        <f t="shared" si="5"/>
        <v>4.9136459999999991</v>
      </c>
      <c r="I62" s="25">
        <f t="shared" si="6"/>
        <v>9827.2919999999976</v>
      </c>
    </row>
    <row r="63" spans="1:9" ht="30.75" customHeight="1" x14ac:dyDescent="0.25">
      <c r="A63" s="20" t="s">
        <v>165</v>
      </c>
      <c r="B63" s="21" t="s">
        <v>8</v>
      </c>
      <c r="C63" s="21" t="s">
        <v>56</v>
      </c>
      <c r="D63" s="22" t="s">
        <v>67</v>
      </c>
      <c r="E63" s="23">
        <v>1500</v>
      </c>
      <c r="F63" s="21" t="s">
        <v>70</v>
      </c>
      <c r="G63" s="24">
        <v>6.25</v>
      </c>
      <c r="H63" s="24">
        <f t="shared" si="5"/>
        <v>7.6393749999999994</v>
      </c>
      <c r="I63" s="25">
        <f t="shared" si="6"/>
        <v>11459.062499999998</v>
      </c>
    </row>
    <row r="64" spans="1:9" ht="39.75" customHeight="1" x14ac:dyDescent="0.25">
      <c r="A64" s="20" t="s">
        <v>166</v>
      </c>
      <c r="B64" s="21" t="s">
        <v>8</v>
      </c>
      <c r="C64" s="21" t="s">
        <v>57</v>
      </c>
      <c r="D64" s="22" t="s">
        <v>68</v>
      </c>
      <c r="E64" s="23">
        <v>600</v>
      </c>
      <c r="F64" s="21" t="s">
        <v>70</v>
      </c>
      <c r="G64" s="24">
        <v>8.36</v>
      </c>
      <c r="H64" s="24">
        <f t="shared" si="5"/>
        <v>10.218427999999999</v>
      </c>
      <c r="I64" s="25">
        <f t="shared" si="6"/>
        <v>6131.0567999999994</v>
      </c>
    </row>
    <row r="65" spans="1:13" ht="38.25" customHeight="1" x14ac:dyDescent="0.25">
      <c r="A65" s="20" t="s">
        <v>167</v>
      </c>
      <c r="B65" s="21" t="s">
        <v>8</v>
      </c>
      <c r="C65" s="21" t="s">
        <v>58</v>
      </c>
      <c r="D65" s="22" t="s">
        <v>132</v>
      </c>
      <c r="E65" s="23">
        <v>300</v>
      </c>
      <c r="F65" s="21" t="s">
        <v>70</v>
      </c>
      <c r="G65" s="24">
        <v>18.809999999999999</v>
      </c>
      <c r="H65" s="24">
        <f t="shared" si="5"/>
        <v>22.991462999999996</v>
      </c>
      <c r="I65" s="25">
        <f t="shared" si="6"/>
        <v>6897.4388999999992</v>
      </c>
    </row>
    <row r="66" spans="1:13" ht="39.75" customHeight="1" x14ac:dyDescent="0.25">
      <c r="A66" s="20" t="s">
        <v>168</v>
      </c>
      <c r="B66" s="21" t="s">
        <v>8</v>
      </c>
      <c r="C66" s="21" t="s">
        <v>59</v>
      </c>
      <c r="D66" s="22" t="s">
        <v>99</v>
      </c>
      <c r="E66" s="23">
        <v>1</v>
      </c>
      <c r="F66" s="21" t="s">
        <v>5</v>
      </c>
      <c r="G66" s="24">
        <v>879.3</v>
      </c>
      <c r="H66" s="24">
        <f t="shared" si="5"/>
        <v>1074.76839</v>
      </c>
      <c r="I66" s="25">
        <f t="shared" si="6"/>
        <v>1074.76839</v>
      </c>
    </row>
    <row r="67" spans="1:13" ht="24" customHeight="1" x14ac:dyDescent="0.25">
      <c r="A67" s="20" t="s">
        <v>169</v>
      </c>
      <c r="B67" s="21" t="s">
        <v>8</v>
      </c>
      <c r="C67" s="21" t="s">
        <v>60</v>
      </c>
      <c r="D67" s="22" t="s">
        <v>69</v>
      </c>
      <c r="E67" s="23">
        <v>5</v>
      </c>
      <c r="F67" s="21" t="s">
        <v>74</v>
      </c>
      <c r="G67" s="24">
        <v>118.99</v>
      </c>
      <c r="H67" s="24">
        <f t="shared" si="5"/>
        <v>145.44147699999999</v>
      </c>
      <c r="I67" s="25">
        <f t="shared" si="6"/>
        <v>727.20738499999993</v>
      </c>
    </row>
    <row r="68" spans="1:13" ht="18.75" customHeight="1" x14ac:dyDescent="0.25">
      <c r="A68" s="35"/>
      <c r="B68" s="35"/>
      <c r="C68" s="35"/>
      <c r="D68" s="35"/>
      <c r="E68" s="35"/>
      <c r="F68" s="1"/>
      <c r="G68" s="26"/>
      <c r="H68" s="27" t="s">
        <v>12</v>
      </c>
      <c r="I68" s="36">
        <f>SUM(I50:I67)</f>
        <v>78971.861828999987</v>
      </c>
    </row>
    <row r="69" spans="1:13" ht="15.75" customHeight="1" x14ac:dyDescent="0.25">
      <c r="A69" s="19">
        <v>8</v>
      </c>
      <c r="B69" s="58"/>
      <c r="C69" s="58"/>
      <c r="D69" s="58" t="s">
        <v>152</v>
      </c>
      <c r="E69" s="58"/>
      <c r="F69" s="58"/>
      <c r="G69" s="58"/>
      <c r="H69" s="58"/>
      <c r="I69" s="58"/>
    </row>
    <row r="70" spans="1:13" ht="28.5" customHeight="1" x14ac:dyDescent="0.25">
      <c r="A70" s="20" t="s">
        <v>135</v>
      </c>
      <c r="B70" s="21" t="s">
        <v>8</v>
      </c>
      <c r="C70" s="21" t="s">
        <v>102</v>
      </c>
      <c r="D70" s="22" t="s">
        <v>101</v>
      </c>
      <c r="E70" s="28">
        <v>75</v>
      </c>
      <c r="F70" s="21" t="s">
        <v>9</v>
      </c>
      <c r="G70" s="24">
        <v>51.57</v>
      </c>
      <c r="H70" s="24">
        <f>G70*1.2223</f>
        <v>63.034011</v>
      </c>
      <c r="I70" s="25">
        <f>H70*E70</f>
        <v>4727.5508250000003</v>
      </c>
      <c r="M70" s="8"/>
    </row>
    <row r="71" spans="1:13" ht="28.5" customHeight="1" x14ac:dyDescent="0.25">
      <c r="A71" s="20" t="s">
        <v>136</v>
      </c>
      <c r="B71" s="21" t="s">
        <v>8</v>
      </c>
      <c r="C71" s="21" t="s">
        <v>29</v>
      </c>
      <c r="D71" s="22" t="s">
        <v>28</v>
      </c>
      <c r="E71" s="28">
        <f>360+2628.5</f>
        <v>2988.5</v>
      </c>
      <c r="F71" s="21" t="s">
        <v>9</v>
      </c>
      <c r="G71" s="24">
        <v>28.93</v>
      </c>
      <c r="H71" s="24">
        <f>G71*1.2223</f>
        <v>35.361139000000001</v>
      </c>
      <c r="I71" s="25">
        <f t="shared" ref="I71:I74" si="7">H71*E71</f>
        <v>105676.7639015</v>
      </c>
      <c r="M71" s="8"/>
    </row>
    <row r="72" spans="1:13" ht="60.75" customHeight="1" x14ac:dyDescent="0.25">
      <c r="A72" s="20" t="s">
        <v>143</v>
      </c>
      <c r="B72" s="21" t="s">
        <v>100</v>
      </c>
      <c r="C72" s="21">
        <v>100759</v>
      </c>
      <c r="D72" s="22" t="s">
        <v>103</v>
      </c>
      <c r="E72" s="28">
        <v>86.88</v>
      </c>
      <c r="F72" s="21" t="s">
        <v>9</v>
      </c>
      <c r="G72" s="24">
        <v>57.79</v>
      </c>
      <c r="H72" s="24">
        <f>G72*1.2223</f>
        <v>70.63671699999999</v>
      </c>
      <c r="I72" s="25">
        <f t="shared" si="7"/>
        <v>6136.9179729599991</v>
      </c>
      <c r="M72" s="8"/>
    </row>
    <row r="73" spans="1:13" ht="28.5" customHeight="1" x14ac:dyDescent="0.25">
      <c r="A73" s="20" t="s">
        <v>144</v>
      </c>
      <c r="B73" s="21" t="s">
        <v>8</v>
      </c>
      <c r="C73" s="21" t="s">
        <v>119</v>
      </c>
      <c r="D73" s="22" t="s">
        <v>120</v>
      </c>
      <c r="E73" s="28">
        <f>(20.1*36.65)+403</f>
        <v>1139.665</v>
      </c>
      <c r="F73" s="21" t="s">
        <v>9</v>
      </c>
      <c r="G73" s="24">
        <v>25.86</v>
      </c>
      <c r="H73" s="24">
        <f>G73*1.2223</f>
        <v>31.608677999999998</v>
      </c>
      <c r="I73" s="25">
        <f>H73*E73</f>
        <v>36023.304012869994</v>
      </c>
      <c r="M73" s="8"/>
    </row>
    <row r="74" spans="1:13" ht="28.5" customHeight="1" x14ac:dyDescent="0.25">
      <c r="A74" s="20" t="s">
        <v>145</v>
      </c>
      <c r="B74" s="21" t="s">
        <v>100</v>
      </c>
      <c r="C74" s="21">
        <v>102504</v>
      </c>
      <c r="D74" s="22" t="s">
        <v>121</v>
      </c>
      <c r="E74" s="28">
        <v>464</v>
      </c>
      <c r="F74" s="21" t="s">
        <v>122</v>
      </c>
      <c r="G74" s="24">
        <v>12.04</v>
      </c>
      <c r="H74" s="24">
        <f>G74*1.2223</f>
        <v>14.716491999999999</v>
      </c>
      <c r="I74" s="25">
        <f t="shared" si="7"/>
        <v>6828.4522879999995</v>
      </c>
      <c r="M74" s="8"/>
    </row>
    <row r="75" spans="1:13" ht="16.5" customHeight="1" x14ac:dyDescent="0.25">
      <c r="A75" s="34"/>
      <c r="B75" s="34"/>
      <c r="C75" s="34"/>
      <c r="D75" s="34"/>
      <c r="E75" s="34"/>
      <c r="F75" s="34"/>
      <c r="G75" s="34"/>
      <c r="H75" s="37" t="s">
        <v>11</v>
      </c>
      <c r="I75" s="38">
        <f>SUM(I70:I74)</f>
        <v>159392.98900033001</v>
      </c>
    </row>
    <row r="76" spans="1:13" ht="15.75" customHeight="1" x14ac:dyDescent="0.25">
      <c r="A76" s="19">
        <v>9</v>
      </c>
      <c r="B76" s="58"/>
      <c r="C76" s="58"/>
      <c r="D76" s="58" t="s">
        <v>134</v>
      </c>
      <c r="E76" s="58"/>
      <c r="F76" s="58"/>
      <c r="G76" s="58"/>
      <c r="H76" s="58"/>
      <c r="I76" s="58"/>
    </row>
    <row r="77" spans="1:13" ht="28.5" customHeight="1" x14ac:dyDescent="0.25">
      <c r="A77" s="20" t="s">
        <v>170</v>
      </c>
      <c r="B77" s="21" t="s">
        <v>8</v>
      </c>
      <c r="C77" s="21" t="s">
        <v>102</v>
      </c>
      <c r="D77" s="22" t="s">
        <v>137</v>
      </c>
      <c r="E77" s="28">
        <v>1302</v>
      </c>
      <c r="F77" s="21" t="s">
        <v>9</v>
      </c>
      <c r="G77" s="24">
        <v>14.25</v>
      </c>
      <c r="H77" s="24">
        <f t="shared" ref="H77:H81" si="8">G77*1.2223</f>
        <v>17.417774999999999</v>
      </c>
      <c r="I77" s="25">
        <f>H77*E77</f>
        <v>22677.943049999998</v>
      </c>
      <c r="M77" s="8"/>
    </row>
    <row r="78" spans="1:13" ht="28.5" customHeight="1" x14ac:dyDescent="0.25">
      <c r="A78" s="20" t="s">
        <v>171</v>
      </c>
      <c r="B78" s="21" t="s">
        <v>100</v>
      </c>
      <c r="C78" s="21">
        <v>101460</v>
      </c>
      <c r="D78" s="22" t="s">
        <v>138</v>
      </c>
      <c r="E78" s="28">
        <v>3</v>
      </c>
      <c r="F78" s="21" t="s">
        <v>139</v>
      </c>
      <c r="G78" s="24">
        <v>4648.5200000000004</v>
      </c>
      <c r="H78" s="24">
        <f t="shared" si="8"/>
        <v>5681.885996</v>
      </c>
      <c r="I78" s="25">
        <f t="shared" ref="I78:I79" si="9">H78*E78</f>
        <v>17045.657987999999</v>
      </c>
      <c r="M78" s="8"/>
    </row>
    <row r="79" spans="1:13" ht="42" customHeight="1" x14ac:dyDescent="0.25">
      <c r="A79" s="20" t="s">
        <v>172</v>
      </c>
      <c r="B79" s="21" t="s">
        <v>100</v>
      </c>
      <c r="C79" s="21">
        <v>88326</v>
      </c>
      <c r="D79" s="22" t="s">
        <v>140</v>
      </c>
      <c r="E79" s="28">
        <v>360</v>
      </c>
      <c r="F79" s="21" t="s">
        <v>141</v>
      </c>
      <c r="G79" s="24">
        <v>32.83</v>
      </c>
      <c r="H79" s="24">
        <f t="shared" si="8"/>
        <v>40.128108999999995</v>
      </c>
      <c r="I79" s="25">
        <f t="shared" si="9"/>
        <v>14446.119239999998</v>
      </c>
      <c r="M79" s="8"/>
    </row>
    <row r="80" spans="1:13" ht="60.75" customHeight="1" x14ac:dyDescent="0.25">
      <c r="A80" s="20" t="s">
        <v>173</v>
      </c>
      <c r="B80" s="21" t="s">
        <v>100</v>
      </c>
      <c r="C80" s="21">
        <v>94991</v>
      </c>
      <c r="D80" s="22" t="s">
        <v>153</v>
      </c>
      <c r="E80" s="28">
        <f>3.5*(41+41+31+31)*0.08</f>
        <v>40.32</v>
      </c>
      <c r="F80" s="21" t="s">
        <v>154</v>
      </c>
      <c r="G80" s="24">
        <v>653.51</v>
      </c>
      <c r="H80" s="24">
        <f t="shared" si="8"/>
        <v>798.78527299999996</v>
      </c>
      <c r="I80" s="25">
        <f>H80*E80</f>
        <v>32207.022207359998</v>
      </c>
      <c r="M80" s="8"/>
    </row>
    <row r="81" spans="1:13" ht="28.5" customHeight="1" x14ac:dyDescent="0.25">
      <c r="A81" s="20" t="s">
        <v>174</v>
      </c>
      <c r="B81" s="21" t="s">
        <v>100</v>
      </c>
      <c r="C81" s="21">
        <v>102990</v>
      </c>
      <c r="D81" s="22" t="s">
        <v>155</v>
      </c>
      <c r="E81" s="28">
        <v>82</v>
      </c>
      <c r="F81" s="21" t="s">
        <v>70</v>
      </c>
      <c r="G81" s="24">
        <v>47.72</v>
      </c>
      <c r="H81" s="24">
        <f t="shared" si="8"/>
        <v>58.328155999999993</v>
      </c>
      <c r="I81" s="25">
        <f t="shared" ref="I81" si="10">H81*E81</f>
        <v>4782.9087919999993</v>
      </c>
      <c r="M81" s="8"/>
    </row>
    <row r="82" spans="1:13" ht="16.5" customHeight="1" x14ac:dyDescent="0.25">
      <c r="A82" s="34"/>
      <c r="B82" s="34"/>
      <c r="C82" s="34"/>
      <c r="D82" s="34"/>
      <c r="E82" s="34"/>
      <c r="F82" s="34"/>
      <c r="G82" s="34"/>
      <c r="H82" s="37" t="s">
        <v>11</v>
      </c>
      <c r="I82" s="38">
        <f>SUM(I77:I81)</f>
        <v>91159.651277359997</v>
      </c>
    </row>
    <row r="83" spans="1:13" ht="18.75" customHeight="1" x14ac:dyDescent="0.3">
      <c r="A83" s="71" t="s">
        <v>6</v>
      </c>
      <c r="B83" s="71"/>
      <c r="C83" s="71"/>
      <c r="D83" s="71"/>
      <c r="E83" s="71"/>
      <c r="F83" s="71"/>
      <c r="G83" s="71"/>
      <c r="H83" s="70">
        <f>SUM(I82,I75,I68,I48,I42,I36,I30,I24,I20)</f>
        <v>1458829.3464987301</v>
      </c>
      <c r="I83" s="70"/>
      <c r="J83" s="39"/>
    </row>
    <row r="84" spans="1:13" ht="18.75" customHeight="1" x14ac:dyDescent="0.25">
      <c r="A84" s="8"/>
      <c r="B84" s="8"/>
      <c r="C84" s="8"/>
      <c r="D84" s="8"/>
      <c r="E84" s="8"/>
      <c r="F84" s="1"/>
      <c r="G84" s="9"/>
      <c r="H84" s="9"/>
      <c r="I84" s="10"/>
    </row>
    <row r="85" spans="1:13" ht="18.75" customHeight="1" x14ac:dyDescent="0.25">
      <c r="A85" s="8"/>
      <c r="B85" s="8"/>
      <c r="C85" s="8"/>
      <c r="D85" s="8"/>
      <c r="E85" s="8"/>
      <c r="F85" s="1"/>
      <c r="G85" s="9"/>
      <c r="H85" s="64">
        <f ca="1">TODAY()</f>
        <v>45378</v>
      </c>
      <c r="I85" s="64"/>
    </row>
    <row r="86" spans="1:13" ht="18.75" customHeight="1" x14ac:dyDescent="0.25">
      <c r="A86" s="8"/>
      <c r="B86" s="8"/>
      <c r="C86" s="8"/>
      <c r="D86" s="8"/>
      <c r="E86" s="8"/>
      <c r="F86" s="1"/>
      <c r="G86" s="9"/>
      <c r="H86" s="9"/>
      <c r="I86" s="10"/>
    </row>
    <row r="87" spans="1:13" ht="18.75" customHeight="1" x14ac:dyDescent="0.25">
      <c r="A87" s="8"/>
      <c r="B87" s="8"/>
      <c r="C87" s="8"/>
      <c r="D87" s="8"/>
      <c r="E87" s="8"/>
      <c r="F87" s="1"/>
      <c r="G87" s="9"/>
      <c r="H87" s="9"/>
      <c r="I87" s="10"/>
    </row>
    <row r="88" spans="1:13" ht="18" x14ac:dyDescent="0.25">
      <c r="A88" s="8"/>
      <c r="B88" s="8"/>
      <c r="C88" s="8"/>
      <c r="D88" s="40"/>
      <c r="E88" s="8"/>
      <c r="F88" s="1"/>
      <c r="G88" s="9"/>
      <c r="H88" s="9"/>
      <c r="I88" s="10"/>
    </row>
    <row r="89" spans="1:13" ht="18" x14ac:dyDescent="0.25">
      <c r="D89" s="41" t="s">
        <v>175</v>
      </c>
    </row>
    <row r="90" spans="1:13" ht="18" x14ac:dyDescent="0.25">
      <c r="D90" s="41" t="s">
        <v>176</v>
      </c>
    </row>
    <row r="91" spans="1:13" ht="18" x14ac:dyDescent="0.25">
      <c r="D91" s="41" t="s">
        <v>177</v>
      </c>
    </row>
    <row r="92" spans="1:13" ht="18" x14ac:dyDescent="0.25">
      <c r="D92" s="41"/>
    </row>
  </sheetData>
  <mergeCells count="10">
    <mergeCell ref="H85:I85"/>
    <mergeCell ref="A16:G16"/>
    <mergeCell ref="D5:G5"/>
    <mergeCell ref="A10:I10"/>
    <mergeCell ref="A14:I14"/>
    <mergeCell ref="A9:I9"/>
    <mergeCell ref="A8:B8"/>
    <mergeCell ref="A11:F11"/>
    <mergeCell ref="H83:I83"/>
    <mergeCell ref="A83:G83"/>
  </mergeCells>
  <phoneticPr fontId="1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0" fitToWidth="0" orientation="landscape" verticalDpi="0" r:id="rId1"/>
  <rowBreaks count="3" manualBreakCount="3">
    <brk id="30" max="8" man="1"/>
    <brk id="48" max="8" man="1"/>
    <brk id="6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49536-AF4F-470F-9684-2883BAD215F8}">
  <dimension ref="A2:I31"/>
  <sheetViews>
    <sheetView view="pageBreakPreview" zoomScaleNormal="85" zoomScaleSheetLayoutView="100" workbookViewId="0">
      <selection activeCell="D30" sqref="D30"/>
    </sheetView>
  </sheetViews>
  <sheetFormatPr defaultRowHeight="15" x14ac:dyDescent="0.25"/>
  <cols>
    <col min="1" max="1" width="7.7109375" customWidth="1"/>
    <col min="2" max="2" width="9.7109375" customWidth="1"/>
    <col min="3" max="3" width="7.7109375" customWidth="1"/>
    <col min="4" max="4" width="75.7109375" customWidth="1"/>
    <col min="5" max="5" width="20.140625" customWidth="1"/>
    <col min="6" max="6" width="17.5703125" customWidth="1"/>
    <col min="7" max="7" width="17.7109375" customWidth="1"/>
    <col min="8" max="8" width="19.140625" customWidth="1"/>
    <col min="9" max="9" width="20.7109375" customWidth="1"/>
    <col min="10" max="10" width="14.5703125" bestFit="1" customWidth="1"/>
    <col min="11" max="11" width="27.42578125" customWidth="1"/>
    <col min="13" max="13" width="24.42578125" customWidth="1"/>
    <col min="16" max="16" width="9.140625" customWidth="1"/>
  </cols>
  <sheetData>
    <row r="2" spans="1:9" ht="20.25" customHeight="1" x14ac:dyDescent="0.3">
      <c r="D2" s="4" t="s">
        <v>15</v>
      </c>
      <c r="E2" s="4"/>
      <c r="F2" s="4"/>
      <c r="G2" s="4"/>
      <c r="H2" s="4"/>
    </row>
    <row r="3" spans="1:9" ht="15.75" customHeight="1" x14ac:dyDescent="0.25">
      <c r="D3" s="5" t="s">
        <v>14</v>
      </c>
      <c r="E3" s="5"/>
      <c r="F3" s="5"/>
      <c r="G3" s="5"/>
      <c r="H3" s="5"/>
    </row>
    <row r="4" spans="1:9" ht="18.75" customHeight="1" x14ac:dyDescent="0.25">
      <c r="D4" s="5" t="s">
        <v>17</v>
      </c>
      <c r="E4" s="6"/>
      <c r="F4" s="6"/>
      <c r="G4" s="6"/>
      <c r="H4" s="6"/>
    </row>
    <row r="5" spans="1:9" ht="15.75" customHeight="1" x14ac:dyDescent="0.25">
      <c r="D5" s="66" t="s">
        <v>16</v>
      </c>
      <c r="E5" s="66"/>
      <c r="F5" s="66"/>
      <c r="G5" s="66"/>
      <c r="H5" s="14"/>
    </row>
    <row r="6" spans="1:9" ht="15.75" x14ac:dyDescent="0.25">
      <c r="D6" s="1"/>
      <c r="E6" s="2"/>
    </row>
    <row r="8" spans="1:9" ht="17.25" customHeight="1" x14ac:dyDescent="0.25">
      <c r="A8" s="69" t="s">
        <v>13</v>
      </c>
      <c r="B8" s="69"/>
    </row>
    <row r="9" spans="1:9" ht="18.75" x14ac:dyDescent="0.25">
      <c r="A9" s="67" t="s">
        <v>90</v>
      </c>
      <c r="B9" s="67"/>
      <c r="C9" s="67"/>
      <c r="D9" s="67"/>
      <c r="E9" s="67"/>
      <c r="F9" s="67"/>
      <c r="G9" s="67"/>
      <c r="H9" s="67"/>
      <c r="I9" s="67"/>
    </row>
    <row r="10" spans="1:9" ht="18.75" x14ac:dyDescent="0.25">
      <c r="A10" s="67" t="s">
        <v>91</v>
      </c>
      <c r="B10" s="67"/>
      <c r="C10" s="67"/>
      <c r="D10" s="67"/>
      <c r="E10" s="67"/>
      <c r="F10" s="67"/>
      <c r="G10" s="67"/>
      <c r="H10" s="67"/>
      <c r="I10" s="67"/>
    </row>
    <row r="11" spans="1:9" ht="18.75" x14ac:dyDescent="0.25">
      <c r="A11" s="67" t="s">
        <v>156</v>
      </c>
      <c r="B11" s="67"/>
      <c r="C11" s="67"/>
      <c r="D11" s="67"/>
      <c r="E11" s="67"/>
      <c r="F11" s="67"/>
      <c r="G11" s="15"/>
      <c r="H11" s="15"/>
      <c r="I11" s="15"/>
    </row>
    <row r="12" spans="1:9" ht="18.75" x14ac:dyDescent="0.25">
      <c r="A12" s="15" t="s">
        <v>95</v>
      </c>
      <c r="B12" s="15"/>
      <c r="C12" s="15"/>
      <c r="D12" s="15"/>
      <c r="E12" s="15"/>
      <c r="F12" s="15"/>
      <c r="G12" s="15"/>
      <c r="H12" s="15"/>
      <c r="I12" s="15"/>
    </row>
    <row r="13" spans="1:9" ht="18.75" customHeight="1" x14ac:dyDescent="0.25">
      <c r="A13" s="8"/>
      <c r="B13" s="8"/>
      <c r="C13" s="54"/>
      <c r="D13" s="54"/>
      <c r="E13" s="54" t="s">
        <v>185</v>
      </c>
      <c r="F13" s="54" t="s">
        <v>189</v>
      </c>
      <c r="G13" s="54" t="s">
        <v>190</v>
      </c>
      <c r="H13" s="53" t="s">
        <v>191</v>
      </c>
      <c r="I13" s="10"/>
    </row>
    <row r="14" spans="1:9" ht="18.75" customHeight="1" x14ac:dyDescent="0.25">
      <c r="A14" s="8"/>
      <c r="B14" s="8"/>
      <c r="C14" s="54">
        <v>1</v>
      </c>
      <c r="D14" s="51" t="str">
        <f>'PLANILHA ORÇAMENTARIA'!D17</f>
        <v>PROJETOS</v>
      </c>
      <c r="E14" s="50">
        <f>'PLANILHA ORÇAMENTARIA'!I20</f>
        <v>5953.0532510000003</v>
      </c>
      <c r="F14" s="50">
        <f>E14</f>
        <v>5953.0532510000003</v>
      </c>
      <c r="G14" s="50"/>
      <c r="H14" s="50"/>
      <c r="I14" s="57"/>
    </row>
    <row r="15" spans="1:9" ht="18.75" customHeight="1" x14ac:dyDescent="0.25">
      <c r="A15" s="8"/>
      <c r="B15" s="8"/>
      <c r="C15" s="54">
        <v>2</v>
      </c>
      <c r="D15" s="51" t="str">
        <f>'PLANILHA ORÇAMENTARIA'!D21</f>
        <v>REMOÇÃO DA ESTRUTURA EXISTENTE</v>
      </c>
      <c r="E15" s="50">
        <f>'PLANILHA ORÇAMENTARIA'!I24</f>
        <v>91151.164603999991</v>
      </c>
      <c r="F15" s="50">
        <f>E15</f>
        <v>91151.164603999991</v>
      </c>
      <c r="G15" s="50"/>
      <c r="H15" s="50"/>
      <c r="I15" s="10"/>
    </row>
    <row r="16" spans="1:9" ht="18.75" customHeight="1" x14ac:dyDescent="0.25">
      <c r="A16" s="8"/>
      <c r="B16" s="8"/>
      <c r="C16" s="54">
        <v>3</v>
      </c>
      <c r="D16" s="51" t="str">
        <f>'PLANILHA ORÇAMENTARIA'!D25</f>
        <v>ESTRUTURA METÁLICA E TELHAMENTO</v>
      </c>
      <c r="E16" s="50">
        <f>'PLANILHA ORÇAMENTARIA'!I30</f>
        <v>945125.64751004009</v>
      </c>
      <c r="F16" s="50">
        <f>'PLANILHA ORÇAMENTARIA'!I26+'PLANILHA ORÇAMENTARIA'!I27</f>
        <v>720124.11543072003</v>
      </c>
      <c r="G16" s="50">
        <f>E16-F16</f>
        <v>225001.53207932005</v>
      </c>
      <c r="H16" s="50"/>
      <c r="I16" s="10"/>
    </row>
    <row r="17" spans="1:9" x14ac:dyDescent="0.25">
      <c r="A17" s="8"/>
      <c r="B17" s="8"/>
      <c r="C17" s="54">
        <v>4</v>
      </c>
      <c r="D17" s="51" t="str">
        <f>'PLANILHA ORÇAMENTARIA'!D31</f>
        <v>REVESTIMENTO</v>
      </c>
      <c r="E17" s="50">
        <f>'PLANILHA ORÇAMENTARIA'!I36</f>
        <v>41841.946300000011</v>
      </c>
      <c r="F17" s="50"/>
      <c r="G17" s="50">
        <f>E17</f>
        <v>41841.946300000011</v>
      </c>
      <c r="H17" s="50"/>
      <c r="I17" s="10"/>
    </row>
    <row r="18" spans="1:9" x14ac:dyDescent="0.25">
      <c r="C18" s="54">
        <v>5</v>
      </c>
      <c r="D18" s="51" t="str">
        <f>'PLANILHA ORÇAMENTARIA'!D37</f>
        <v>ACESSÓRIOS BANHEIROS</v>
      </c>
      <c r="E18" s="50">
        <f>'PLANILHA ORÇAMENTARIA'!I42</f>
        <v>39920.391338000001</v>
      </c>
      <c r="F18" s="50"/>
      <c r="G18" s="50">
        <f>E18</f>
        <v>39920.391338000001</v>
      </c>
      <c r="H18" s="50"/>
    </row>
    <row r="19" spans="1:9" x14ac:dyDescent="0.25">
      <c r="C19" s="54">
        <v>6</v>
      </c>
      <c r="D19" s="51" t="str">
        <f>'PLANILHA ORÇAMENTARIA'!D43</f>
        <v>ILUMINAÇÃO</v>
      </c>
      <c r="E19" s="50">
        <f>'PLANILHA ORÇAMENTARIA'!I48</f>
        <v>5312.6413890000003</v>
      </c>
      <c r="F19" s="50"/>
      <c r="G19" s="50">
        <f>E19</f>
        <v>5312.6413890000003</v>
      </c>
      <c r="H19" s="50"/>
    </row>
    <row r="20" spans="1:9" x14ac:dyDescent="0.25">
      <c r="C20" s="54">
        <v>7</v>
      </c>
      <c r="D20" s="51" t="str">
        <f>'PLANILHA ORÇAMENTARIA'!D49</f>
        <v>INTALAÇÕES ELÉTRICAS</v>
      </c>
      <c r="E20" s="50">
        <f>'PLANILHA ORÇAMENTARIA'!I68</f>
        <v>78971.861828999987</v>
      </c>
      <c r="F20" s="50"/>
      <c r="G20" s="50"/>
      <c r="H20" s="50">
        <f>E20</f>
        <v>78971.861828999987</v>
      </c>
    </row>
    <row r="21" spans="1:9" x14ac:dyDescent="0.25">
      <c r="C21" s="54">
        <v>8</v>
      </c>
      <c r="D21" s="51" t="str">
        <f>'PLANILHA ORÇAMENTARIA'!D69</f>
        <v>PINTURA DAS PAREDES, TETOS, PISOS, ESQUADRIAS E ACESSÓRIOS</v>
      </c>
      <c r="E21" s="50">
        <f>'PLANILHA ORÇAMENTARIA'!I75</f>
        <v>159392.98900033001</v>
      </c>
      <c r="F21" s="50"/>
      <c r="G21" s="50"/>
      <c r="H21" s="50">
        <f>E21</f>
        <v>159392.98900033001</v>
      </c>
    </row>
    <row r="22" spans="1:9" x14ac:dyDescent="0.25">
      <c r="C22" s="54">
        <v>9</v>
      </c>
      <c r="D22" s="51" t="str">
        <f>'PLANILHA ORÇAMENTARIA'!D76</f>
        <v>SERVIÇOS COMPLEMENTARES</v>
      </c>
      <c r="E22" s="50">
        <f>'PLANILHA ORÇAMENTARIA'!I82</f>
        <v>91159.651277359997</v>
      </c>
      <c r="F22" s="50"/>
      <c r="G22" s="50"/>
      <c r="H22" s="50">
        <f>E22</f>
        <v>91159.651277359997</v>
      </c>
    </row>
    <row r="23" spans="1:9" ht="14.25" customHeight="1" x14ac:dyDescent="0.25">
      <c r="C23" s="54"/>
      <c r="D23" s="54" t="s">
        <v>6</v>
      </c>
      <c r="E23" s="62">
        <f>SUM(E14:E22)</f>
        <v>1458829.3464987301</v>
      </c>
      <c r="F23" s="62">
        <f t="shared" ref="F23:H23" si="0">SUM(F14:F22)</f>
        <v>817228.33328572009</v>
      </c>
      <c r="G23" s="62">
        <f t="shared" si="0"/>
        <v>312076.51110632007</v>
      </c>
      <c r="H23" s="62">
        <f t="shared" si="0"/>
        <v>329524.50210668996</v>
      </c>
    </row>
    <row r="24" spans="1:9" x14ac:dyDescent="0.25">
      <c r="H24" s="63"/>
    </row>
    <row r="29" spans="1:9" ht="18" x14ac:dyDescent="0.25">
      <c r="D29" s="41" t="s">
        <v>175</v>
      </c>
    </row>
    <row r="30" spans="1:9" ht="18" x14ac:dyDescent="0.25">
      <c r="D30" s="41" t="s">
        <v>176</v>
      </c>
    </row>
    <row r="31" spans="1:9" ht="18" x14ac:dyDescent="0.25">
      <c r="D31" s="41" t="s">
        <v>177</v>
      </c>
    </row>
  </sheetData>
  <mergeCells count="5">
    <mergeCell ref="D5:G5"/>
    <mergeCell ref="A8:B8"/>
    <mergeCell ref="A9:I9"/>
    <mergeCell ref="A10:I10"/>
    <mergeCell ref="A11:F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0" fitToWidth="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4096-2B0B-4240-816D-A8C505CE580D}">
  <dimension ref="A2:I48"/>
  <sheetViews>
    <sheetView view="pageBreakPreview" zoomScaleNormal="85" zoomScaleSheetLayoutView="100" workbookViewId="0">
      <selection activeCell="D46" sqref="D46:D48"/>
    </sheetView>
  </sheetViews>
  <sheetFormatPr defaultRowHeight="15" x14ac:dyDescent="0.25"/>
  <cols>
    <col min="1" max="1" width="7.7109375" customWidth="1"/>
    <col min="2" max="2" width="9.7109375" customWidth="1"/>
    <col min="3" max="3" width="13.140625" customWidth="1"/>
    <col min="4" max="4" width="75.7109375" customWidth="1"/>
    <col min="5" max="5" width="16" customWidth="1"/>
    <col min="6" max="6" width="11.140625" customWidth="1"/>
    <col min="7" max="7" width="17.42578125" customWidth="1"/>
    <col min="8" max="8" width="19.85546875" customWidth="1"/>
    <col min="9" max="9" width="20.7109375" customWidth="1"/>
    <col min="10" max="10" width="14.5703125" bestFit="1" customWidth="1"/>
    <col min="11" max="11" width="27.42578125" customWidth="1"/>
    <col min="13" max="13" width="24.42578125" customWidth="1"/>
    <col min="16" max="16" width="9.140625" customWidth="1"/>
  </cols>
  <sheetData>
    <row r="2" spans="1:9" ht="20.25" customHeight="1" x14ac:dyDescent="0.3">
      <c r="D2" s="4" t="s">
        <v>15</v>
      </c>
      <c r="E2" s="4"/>
      <c r="F2" s="4"/>
      <c r="G2" s="4"/>
      <c r="H2" s="4"/>
    </row>
    <row r="3" spans="1:9" ht="15.75" customHeight="1" x14ac:dyDescent="0.25">
      <c r="D3" s="5" t="s">
        <v>14</v>
      </c>
      <c r="E3" s="5"/>
      <c r="F3" s="5"/>
      <c r="G3" s="5"/>
      <c r="H3" s="5"/>
    </row>
    <row r="4" spans="1:9" ht="18.75" customHeight="1" x14ac:dyDescent="0.25">
      <c r="D4" s="5" t="s">
        <v>17</v>
      </c>
      <c r="E4" s="6"/>
      <c r="F4" s="6"/>
      <c r="G4" s="6"/>
      <c r="H4" s="6"/>
    </row>
    <row r="5" spans="1:9" ht="15.75" customHeight="1" x14ac:dyDescent="0.25">
      <c r="D5" s="66" t="s">
        <v>16</v>
      </c>
      <c r="E5" s="66"/>
      <c r="F5" s="66"/>
      <c r="G5" s="66"/>
      <c r="H5" s="14"/>
    </row>
    <row r="6" spans="1:9" ht="15.75" x14ac:dyDescent="0.25">
      <c r="D6" s="1"/>
      <c r="E6" s="2"/>
    </row>
    <row r="8" spans="1:9" ht="17.25" customHeight="1" x14ac:dyDescent="0.25">
      <c r="A8" s="69" t="s">
        <v>13</v>
      </c>
      <c r="B8" s="69"/>
    </row>
    <row r="9" spans="1:9" ht="18.75" x14ac:dyDescent="0.25">
      <c r="A9" s="67" t="s">
        <v>90</v>
      </c>
      <c r="B9" s="67"/>
      <c r="C9" s="67"/>
      <c r="D9" s="67"/>
      <c r="E9" s="67"/>
      <c r="F9" s="67"/>
      <c r="G9" s="67"/>
      <c r="H9" s="67"/>
      <c r="I9" s="67"/>
    </row>
    <row r="10" spans="1:9" ht="18.75" x14ac:dyDescent="0.25">
      <c r="A10" s="67" t="s">
        <v>91</v>
      </c>
      <c r="B10" s="67"/>
      <c r="C10" s="67"/>
      <c r="D10" s="67"/>
      <c r="E10" s="67"/>
      <c r="F10" s="67"/>
      <c r="G10" s="67"/>
      <c r="H10" s="67"/>
      <c r="I10" s="67"/>
    </row>
    <row r="11" spans="1:9" ht="18.75" x14ac:dyDescent="0.25">
      <c r="A11" s="67" t="s">
        <v>156</v>
      </c>
      <c r="B11" s="67"/>
      <c r="C11" s="67"/>
      <c r="D11" s="67"/>
      <c r="E11" s="67"/>
      <c r="F11" s="67"/>
      <c r="G11" s="15"/>
      <c r="H11" s="15"/>
      <c r="I11" s="15"/>
    </row>
    <row r="12" spans="1:9" ht="18.75" x14ac:dyDescent="0.25">
      <c r="A12" s="15" t="s">
        <v>95</v>
      </c>
      <c r="B12" s="15"/>
      <c r="C12" s="15"/>
      <c r="D12" s="15"/>
      <c r="E12" s="15"/>
      <c r="F12" s="15"/>
      <c r="G12" s="15"/>
      <c r="H12" s="15"/>
      <c r="I12" s="15"/>
    </row>
    <row r="13" spans="1:9" ht="18.75" customHeight="1" x14ac:dyDescent="0.25">
      <c r="A13" s="8"/>
      <c r="B13" s="8"/>
      <c r="C13" s="8"/>
      <c r="D13" s="8"/>
      <c r="E13" s="8"/>
      <c r="F13" s="1"/>
      <c r="G13" s="9"/>
      <c r="H13" s="9"/>
      <c r="I13" s="10"/>
    </row>
    <row r="14" spans="1:9" ht="18.75" customHeight="1" x14ac:dyDescent="0.25">
      <c r="A14" s="8"/>
      <c r="B14" s="8"/>
      <c r="C14" s="8"/>
      <c r="D14" s="8"/>
      <c r="E14" s="8"/>
      <c r="F14" s="1"/>
      <c r="G14" s="9"/>
      <c r="H14" s="9"/>
      <c r="I14" s="10"/>
    </row>
    <row r="15" spans="1:9" ht="18.75" customHeight="1" x14ac:dyDescent="0.25">
      <c r="A15" s="8"/>
      <c r="B15" s="8"/>
      <c r="C15" s="8"/>
      <c r="D15" s="8"/>
      <c r="E15" s="8"/>
      <c r="F15" s="1"/>
      <c r="G15" s="9"/>
      <c r="H15" s="9"/>
      <c r="I15" s="10"/>
    </row>
    <row r="16" spans="1:9" ht="15.75" x14ac:dyDescent="0.25">
      <c r="A16" s="8"/>
      <c r="B16" s="8"/>
      <c r="C16" s="8"/>
      <c r="D16" s="8"/>
      <c r="E16" s="8"/>
      <c r="F16" s="1"/>
      <c r="G16" s="9"/>
      <c r="H16" s="9"/>
      <c r="I16" s="10"/>
    </row>
    <row r="41" spans="4:9" x14ac:dyDescent="0.25">
      <c r="G41" s="72">
        <f ca="1">TODAY()</f>
        <v>45378</v>
      </c>
      <c r="H41" s="73"/>
    </row>
    <row r="42" spans="4:9" x14ac:dyDescent="0.25">
      <c r="H42" s="42"/>
      <c r="I42" s="42"/>
    </row>
    <row r="46" spans="4:9" ht="18" x14ac:dyDescent="0.25">
      <c r="D46" s="41" t="s">
        <v>175</v>
      </c>
    </row>
    <row r="47" spans="4:9" ht="18" x14ac:dyDescent="0.25">
      <c r="D47" s="41" t="s">
        <v>176</v>
      </c>
    </row>
    <row r="48" spans="4:9" ht="18" x14ac:dyDescent="0.25">
      <c r="D48" s="41" t="s">
        <v>177</v>
      </c>
    </row>
  </sheetData>
  <mergeCells count="6">
    <mergeCell ref="G41:H41"/>
    <mergeCell ref="D5:G5"/>
    <mergeCell ref="A8:B8"/>
    <mergeCell ref="A9:I9"/>
    <mergeCell ref="A10:I10"/>
    <mergeCell ref="A11:F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9" fitToWidth="0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F31EB-B69A-447C-8518-565C7225609C}">
  <dimension ref="A1:G35"/>
  <sheetViews>
    <sheetView view="pageBreakPreview" topLeftCell="A19" zoomScaleNormal="85" zoomScaleSheetLayoutView="100" workbookViewId="0">
      <selection activeCell="B6" sqref="B6:F25"/>
    </sheetView>
  </sheetViews>
  <sheetFormatPr defaultRowHeight="15" x14ac:dyDescent="0.25"/>
  <cols>
    <col min="1" max="1" width="8.42578125" style="43" customWidth="1"/>
    <col min="2" max="2" width="44.42578125" style="43" customWidth="1"/>
    <col min="3" max="3" width="22.5703125" style="43" customWidth="1"/>
    <col min="4" max="4" width="21.42578125" style="44" customWidth="1"/>
    <col min="5" max="5" width="17.42578125" style="44" customWidth="1"/>
    <col min="6" max="6" width="20.140625" style="44" customWidth="1"/>
    <col min="7" max="7" width="16.140625" style="43" bestFit="1" customWidth="1"/>
    <col min="8" max="16384" width="9.140625" style="43"/>
  </cols>
  <sheetData>
    <row r="1" spans="1:6" ht="80.099999999999994" customHeight="1" thickBot="1" x14ac:dyDescent="0.3">
      <c r="A1" s="79"/>
      <c r="B1" s="79"/>
      <c r="C1" s="79"/>
      <c r="D1" s="79"/>
      <c r="E1" s="56"/>
      <c r="F1" s="56"/>
    </row>
    <row r="2" spans="1:6" ht="20.100000000000001" customHeight="1" x14ac:dyDescent="0.25">
      <c r="A2" s="80" t="s">
        <v>188</v>
      </c>
      <c r="B2" s="81"/>
      <c r="C2" s="81"/>
      <c r="D2" s="81"/>
      <c r="E2" s="81"/>
      <c r="F2" s="82"/>
    </row>
    <row r="3" spans="1:6" ht="47.25" customHeight="1" x14ac:dyDescent="0.25">
      <c r="A3" s="83" t="str">
        <f>[2]Plan1!B3</f>
        <v>OBRA:   CONSTRUÇÃO DE GINÁSIO DE ESPORTES</v>
      </c>
      <c r="B3" s="84"/>
      <c r="C3" s="84"/>
      <c r="D3" s="84"/>
      <c r="E3" s="84"/>
      <c r="F3" s="85"/>
    </row>
    <row r="4" spans="1:6" ht="37.5" customHeight="1" x14ac:dyDescent="0.25">
      <c r="A4" s="83" t="str">
        <f>[2]Plan1!B4</f>
        <v>DATA :  JANEIRO / 2023</v>
      </c>
      <c r="B4" s="84"/>
      <c r="C4" s="84"/>
      <c r="D4" s="84"/>
      <c r="E4" s="84"/>
      <c r="F4" s="85"/>
    </row>
    <row r="5" spans="1:6" ht="23.25" customHeight="1" x14ac:dyDescent="0.25">
      <c r="A5" s="83" t="str">
        <f>[2]Plan1!B5</f>
        <v>LOCAL DA OBRA:  CHACARA PESCINELLI</v>
      </c>
      <c r="B5" s="84"/>
      <c r="C5" s="84"/>
      <c r="D5" s="86"/>
      <c r="E5" s="87" t="str">
        <f>[2]Plan1!E6</f>
        <v>FONTE DE PREÇOS:- CDHU 187</v>
      </c>
      <c r="F5" s="88"/>
    </row>
    <row r="6" spans="1:6" s="46" customFormat="1" ht="20.100000000000001" customHeight="1" x14ac:dyDescent="0.25">
      <c r="A6" s="55" t="s">
        <v>187</v>
      </c>
      <c r="B6" s="54" t="s">
        <v>186</v>
      </c>
      <c r="C6" s="54" t="s">
        <v>185</v>
      </c>
      <c r="D6" s="54" t="s">
        <v>184</v>
      </c>
      <c r="E6" s="54" t="s">
        <v>183</v>
      </c>
      <c r="F6" s="53" t="s">
        <v>182</v>
      </c>
    </row>
    <row r="7" spans="1:6" s="46" customFormat="1" ht="30" customHeight="1" x14ac:dyDescent="0.25">
      <c r="A7" s="52">
        <v>1</v>
      </c>
      <c r="B7" s="51" t="str">
        <f>[2]Plan1!D9</f>
        <v>INSTALAÇÃO DE CANTEIRO DE OBRAS</v>
      </c>
      <c r="C7" s="50">
        <f>[2]Plan1!H12</f>
        <v>39021.56</v>
      </c>
      <c r="D7" s="50">
        <f>C7</f>
        <v>39021.56</v>
      </c>
      <c r="E7" s="50"/>
      <c r="F7" s="50"/>
    </row>
    <row r="8" spans="1:6" s="46" customFormat="1" ht="37.5" customHeight="1" x14ac:dyDescent="0.25">
      <c r="A8" s="52">
        <v>2</v>
      </c>
      <c r="B8" s="51" t="str">
        <f>[2]Plan1!D13</f>
        <v>INFRA ESTRUTURA</v>
      </c>
      <c r="C8" s="50">
        <v>153171.70000000001</v>
      </c>
      <c r="D8" s="50">
        <f>C8</f>
        <v>153171.70000000001</v>
      </c>
      <c r="E8" s="50"/>
      <c r="F8" s="50"/>
    </row>
    <row r="9" spans="1:6" s="46" customFormat="1" ht="29.25" customHeight="1" x14ac:dyDescent="0.25">
      <c r="A9" s="52">
        <v>3</v>
      </c>
      <c r="B9" s="51" t="str">
        <f>[2]Plan1!D21</f>
        <v>SUPER-ESTRUTURA</v>
      </c>
      <c r="C9" s="50">
        <v>989037.33</v>
      </c>
      <c r="D9" s="50">
        <f>[2]Plan1!J23</f>
        <v>319033.19</v>
      </c>
      <c r="E9" s="50">
        <f>C9-D9</f>
        <v>670004.1399999999</v>
      </c>
      <c r="F9" s="50"/>
    </row>
    <row r="10" spans="1:6" s="46" customFormat="1" ht="37.5" customHeight="1" x14ac:dyDescent="0.25">
      <c r="A10" s="52">
        <v>4</v>
      </c>
      <c r="B10" s="51" t="str">
        <f>[2]Plan1!D36</f>
        <v>PAREDES E PAINÉIS</v>
      </c>
      <c r="C10" s="50">
        <v>237266.94</v>
      </c>
      <c r="D10" s="50">
        <f>C10</f>
        <v>237266.94</v>
      </c>
      <c r="E10" s="50"/>
      <c r="F10" s="50"/>
    </row>
    <row r="11" spans="1:6" s="46" customFormat="1" ht="20.100000000000001" customHeight="1" x14ac:dyDescent="0.25">
      <c r="A11" s="52">
        <v>5</v>
      </c>
      <c r="B11" s="51" t="str">
        <f>[2]Plan1!D42</f>
        <v>ESQUADRIAS DE MADEIRA</v>
      </c>
      <c r="C11" s="50">
        <v>18243.36</v>
      </c>
      <c r="D11" s="50"/>
      <c r="E11" s="50">
        <f>C11</f>
        <v>18243.36</v>
      </c>
      <c r="F11" s="50"/>
    </row>
    <row r="12" spans="1:6" s="46" customFormat="1" ht="37.5" customHeight="1" x14ac:dyDescent="0.25">
      <c r="A12" s="52">
        <v>6</v>
      </c>
      <c r="B12" s="51" t="str">
        <f>[2]Plan1!D48</f>
        <v>ESQUADRIAS DE FERRO</v>
      </c>
      <c r="C12" s="50">
        <v>203140.9</v>
      </c>
      <c r="D12" s="50"/>
      <c r="E12" s="50">
        <f>C12</f>
        <v>203140.9</v>
      </c>
      <c r="F12" s="50"/>
    </row>
    <row r="13" spans="1:6" s="46" customFormat="1" ht="20.100000000000001" customHeight="1" x14ac:dyDescent="0.25">
      <c r="A13" s="52">
        <v>7</v>
      </c>
      <c r="B13" s="51" t="str">
        <f>[2]Plan1!D59</f>
        <v>VIDROS</v>
      </c>
      <c r="C13" s="50">
        <v>3033.54</v>
      </c>
      <c r="D13" s="50"/>
      <c r="E13" s="50">
        <f>C13</f>
        <v>3033.54</v>
      </c>
      <c r="F13" s="50"/>
    </row>
    <row r="14" spans="1:6" s="46" customFormat="1" ht="37.5" customHeight="1" x14ac:dyDescent="0.25">
      <c r="A14" s="52">
        <v>8</v>
      </c>
      <c r="B14" s="51" t="str">
        <f>[2]Plan1!D62</f>
        <v>COBERTURAS</v>
      </c>
      <c r="C14" s="50">
        <v>508830.96</v>
      </c>
      <c r="D14" s="50">
        <f>C14</f>
        <v>508830.96</v>
      </c>
      <c r="E14" s="50"/>
      <c r="F14" s="50"/>
    </row>
    <row r="15" spans="1:6" s="46" customFormat="1" ht="20.100000000000001" customHeight="1" x14ac:dyDescent="0.25">
      <c r="A15" s="52">
        <v>9</v>
      </c>
      <c r="B15" s="51" t="str">
        <f>[2]Plan1!D67</f>
        <v>IMPERMEABILIZAÇÕES</v>
      </c>
      <c r="C15" s="50">
        <v>36412.11</v>
      </c>
      <c r="D15" s="50">
        <f>C15</f>
        <v>36412.11</v>
      </c>
      <c r="E15" s="50"/>
      <c r="F15" s="50"/>
    </row>
    <row r="16" spans="1:6" s="46" customFormat="1" ht="37.5" customHeight="1" x14ac:dyDescent="0.25">
      <c r="A16" s="52">
        <v>10</v>
      </c>
      <c r="B16" s="51" t="str">
        <f>[2]Plan1!D71</f>
        <v>REVESTIMENTOS INTERNOS</v>
      </c>
      <c r="C16" s="50">
        <v>98522.91</v>
      </c>
      <c r="D16" s="50"/>
      <c r="E16" s="50"/>
      <c r="F16" s="50">
        <f t="shared" ref="F16:F21" si="0">C16</f>
        <v>98522.91</v>
      </c>
    </row>
    <row r="17" spans="1:7" s="46" customFormat="1" ht="20.100000000000001" customHeight="1" x14ac:dyDescent="0.25">
      <c r="A17" s="52">
        <v>11</v>
      </c>
      <c r="B17" s="51" t="str">
        <f>[2]Plan1!D78</f>
        <v>REVESTIMENTOS EXTERNOS</v>
      </c>
      <c r="C17" s="50">
        <v>68014.080000000002</v>
      </c>
      <c r="D17" s="50"/>
      <c r="E17" s="50"/>
      <c r="F17" s="50">
        <f t="shared" si="0"/>
        <v>68014.080000000002</v>
      </c>
    </row>
    <row r="18" spans="1:7" s="46" customFormat="1" ht="37.5" customHeight="1" x14ac:dyDescent="0.25">
      <c r="A18" s="52">
        <v>12</v>
      </c>
      <c r="B18" s="51" t="str">
        <f>[2]Plan1!D82</f>
        <v>PISOS</v>
      </c>
      <c r="C18" s="50">
        <v>276779.73</v>
      </c>
      <c r="D18" s="50"/>
      <c r="E18" s="50"/>
      <c r="F18" s="50">
        <f t="shared" si="0"/>
        <v>276779.73</v>
      </c>
    </row>
    <row r="19" spans="1:7" s="46" customFormat="1" ht="20.100000000000001" customHeight="1" x14ac:dyDescent="0.25">
      <c r="A19" s="52">
        <v>13</v>
      </c>
      <c r="B19" s="51" t="str">
        <f>[2]Plan1!D89</f>
        <v>INSTALAÇÕES HIDRAULICAS</v>
      </c>
      <c r="C19" s="50">
        <v>72481.86</v>
      </c>
      <c r="D19" s="50"/>
      <c r="E19" s="50"/>
      <c r="F19" s="50">
        <f t="shared" si="0"/>
        <v>72481.86</v>
      </c>
    </row>
    <row r="20" spans="1:7" s="46" customFormat="1" ht="37.5" customHeight="1" x14ac:dyDescent="0.25">
      <c r="A20" s="52">
        <v>14</v>
      </c>
      <c r="B20" s="51" t="str">
        <f>[2]Plan1!D111</f>
        <v>INSTALAÇÕES DE COMBATE À INCENDIOS</v>
      </c>
      <c r="C20" s="50">
        <v>2940.9</v>
      </c>
      <c r="D20" s="50"/>
      <c r="E20" s="50"/>
      <c r="F20" s="50">
        <f t="shared" si="0"/>
        <v>2940.9</v>
      </c>
    </row>
    <row r="21" spans="1:7" s="46" customFormat="1" ht="20.100000000000001" customHeight="1" x14ac:dyDescent="0.25">
      <c r="A21" s="52">
        <v>15</v>
      </c>
      <c r="B21" s="51" t="str">
        <f>[2]Plan1!D115</f>
        <v>INSTALAÇÕES ELÉTRICAS</v>
      </c>
      <c r="C21" s="50">
        <v>169606.71</v>
      </c>
      <c r="D21" s="50"/>
      <c r="E21" s="50"/>
      <c r="F21" s="50">
        <f t="shared" si="0"/>
        <v>169606.71</v>
      </c>
    </row>
    <row r="22" spans="1:7" s="46" customFormat="1" ht="37.5" customHeight="1" x14ac:dyDescent="0.25">
      <c r="A22" s="52">
        <v>16</v>
      </c>
      <c r="B22" s="51" t="str">
        <f>[2]Plan1!D157</f>
        <v>INSTALAÇÕES DE ÁGUAS PLUVIAIS</v>
      </c>
      <c r="C22" s="50">
        <v>16989.75</v>
      </c>
      <c r="D22" s="50">
        <f>C22</f>
        <v>16989.75</v>
      </c>
      <c r="E22" s="50"/>
      <c r="F22" s="50"/>
    </row>
    <row r="23" spans="1:7" s="46" customFormat="1" ht="37.5" customHeight="1" x14ac:dyDescent="0.25">
      <c r="A23" s="52">
        <v>17</v>
      </c>
      <c r="B23" s="51" t="str">
        <f>[2]Plan1!D161</f>
        <v>APARELHOS SANITÁRIOS</v>
      </c>
      <c r="C23" s="50">
        <v>97202.65</v>
      </c>
      <c r="D23" s="50"/>
      <c r="E23" s="50"/>
      <c r="F23" s="50">
        <f>C23</f>
        <v>97202.65</v>
      </c>
    </row>
    <row r="24" spans="1:7" s="46" customFormat="1" ht="20.100000000000001" customHeight="1" x14ac:dyDescent="0.25">
      <c r="A24" s="52">
        <v>18</v>
      </c>
      <c r="B24" s="51" t="str">
        <f>[2]Plan1!D175</f>
        <v>PINTURA</v>
      </c>
      <c r="C24" s="50">
        <v>181681.33</v>
      </c>
      <c r="D24" s="50"/>
      <c r="E24" s="50"/>
      <c r="F24" s="50">
        <f>C24</f>
        <v>181681.33</v>
      </c>
    </row>
    <row r="25" spans="1:7" s="46" customFormat="1" ht="37.5" customHeight="1" x14ac:dyDescent="0.25">
      <c r="A25" s="52">
        <v>19</v>
      </c>
      <c r="B25" s="51" t="str">
        <f>[2]Plan1!D183</f>
        <v>SERVIÇOS COMPLEMENTARES</v>
      </c>
      <c r="C25" s="50">
        <v>38027.699999999997</v>
      </c>
      <c r="D25" s="50"/>
      <c r="E25" s="50"/>
      <c r="F25" s="50">
        <f>C25</f>
        <v>38027.699999999997</v>
      </c>
    </row>
    <row r="26" spans="1:7" s="46" customFormat="1" ht="20.100000000000001" customHeight="1" thickBot="1" x14ac:dyDescent="0.3">
      <c r="A26" s="74" t="s">
        <v>181</v>
      </c>
      <c r="B26" s="75"/>
      <c r="C26" s="49">
        <f>SUM(C7:C25)</f>
        <v>3210406.02</v>
      </c>
      <c r="D26" s="49">
        <f>SUM(D7:D25)</f>
        <v>1310726.2100000002</v>
      </c>
      <c r="E26" s="49">
        <f>SUM(E7:E25)</f>
        <v>894421.94</v>
      </c>
      <c r="F26" s="49">
        <f>SUM(F7:F25)</f>
        <v>1005257.8699999999</v>
      </c>
      <c r="G26" s="48"/>
    </row>
    <row r="27" spans="1:7" s="46" customFormat="1" ht="20.100000000000001" customHeight="1" thickBot="1" x14ac:dyDescent="0.3">
      <c r="A27" s="76"/>
      <c r="B27" s="77"/>
      <c r="C27" s="77"/>
      <c r="D27" s="77"/>
      <c r="E27" s="77"/>
      <c r="F27" s="78"/>
    </row>
    <row r="28" spans="1:7" s="46" customFormat="1" ht="20.100000000000001" customHeight="1" x14ac:dyDescent="0.25">
      <c r="E28" s="47"/>
      <c r="F28" s="47"/>
    </row>
    <row r="29" spans="1:7" s="46" customFormat="1" ht="20.100000000000001" customHeight="1" x14ac:dyDescent="0.25">
      <c r="E29" s="47"/>
      <c r="F29" s="47"/>
    </row>
    <row r="30" spans="1:7" s="46" customFormat="1" ht="20.100000000000001" customHeight="1" x14ac:dyDescent="0.25">
      <c r="E30" s="47"/>
      <c r="F30" s="47"/>
    </row>
    <row r="31" spans="1:7" s="46" customFormat="1" ht="20.100000000000001" customHeight="1" x14ac:dyDescent="0.25">
      <c r="C31" s="47" t="s">
        <v>180</v>
      </c>
      <c r="F31" s="45"/>
    </row>
    <row r="32" spans="1:7" s="46" customFormat="1" ht="20.100000000000001" customHeight="1" x14ac:dyDescent="0.25">
      <c r="C32" s="45" t="s">
        <v>176</v>
      </c>
      <c r="F32" s="45"/>
    </row>
    <row r="33" spans="3:6" s="46" customFormat="1" ht="20.100000000000001" customHeight="1" x14ac:dyDescent="0.25">
      <c r="C33" s="45" t="s">
        <v>179</v>
      </c>
      <c r="F33" s="45"/>
    </row>
    <row r="34" spans="3:6" ht="20.100000000000001" customHeight="1" x14ac:dyDescent="0.25">
      <c r="C34" s="45" t="s">
        <v>178</v>
      </c>
      <c r="F34" s="45"/>
    </row>
    <row r="35" spans="3:6" x14ac:dyDescent="0.25">
      <c r="C35" s="45"/>
    </row>
  </sheetData>
  <sheetProtection selectLockedCells="1" selectUnlockedCells="1"/>
  <mergeCells count="8">
    <mergeCell ref="A26:B26"/>
    <mergeCell ref="A27:F27"/>
    <mergeCell ref="A1:D1"/>
    <mergeCell ref="A2:F2"/>
    <mergeCell ref="A3:F3"/>
    <mergeCell ref="A4:F4"/>
    <mergeCell ref="A5:D5"/>
    <mergeCell ref="E5:F5"/>
  </mergeCells>
  <printOptions horizontalCentered="1" verticalCentered="1"/>
  <pageMargins left="0.51181102362204722" right="0.51181102362204722" top="0.94488188976377963" bottom="0.74803149606299213" header="0.31496062992125984" footer="0.31496062992125984"/>
  <pageSetup paperSize="9" scale="6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PLANILHA ORÇAMENTARIA</vt:lpstr>
      <vt:lpstr>CRONO.</vt:lpstr>
      <vt:lpstr>bdi</vt:lpstr>
      <vt:lpstr>Cronograma (2)</vt:lpstr>
      <vt:lpstr>bdi!Area_de_impressao</vt:lpstr>
      <vt:lpstr>CRONO.!Area_de_impressao</vt:lpstr>
      <vt:lpstr>'Cronograma (2)'!Area_de_impressao</vt:lpstr>
      <vt:lpstr>'PLANILHA ORÇAMENTARIA'!Area_de_impressao</vt:lpstr>
      <vt:lpstr>'Cronograma (2)'!Excel_BuiltIn_Print_Area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SUPORTE-ADM</dc:creator>
  <cp:lastModifiedBy>User</cp:lastModifiedBy>
  <cp:lastPrinted>2024-03-27T16:23:28Z</cp:lastPrinted>
  <dcterms:created xsi:type="dcterms:W3CDTF">2023-09-12T11:10:58Z</dcterms:created>
  <dcterms:modified xsi:type="dcterms:W3CDTF">2024-03-27T16:23:32Z</dcterms:modified>
</cp:coreProperties>
</file>